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martinwatterston/Library/CloudStorage/GoogleDrive-thefifeflyer@gmail.com/My Drive/SSVRC/2023/"/>
    </mc:Choice>
  </mc:AlternateContent>
  <xr:revisionPtr revIDLastSave="0" documentId="13_ncr:1_{87D346F6-E576-8D45-A3BD-7C6F6E57D9C9}" xr6:coauthVersionLast="47" xr6:coauthVersionMax="47" xr10:uidLastSave="{00000000-0000-0000-0000-000000000000}"/>
  <bookViews>
    <workbookView xWindow="-38400" yWindow="500" windowWidth="38400" windowHeight="19960" xr2:uid="{00000000-000D-0000-FFFF-FFFF00000000}"/>
  </bookViews>
  <sheets>
    <sheet name="Overall" sheetId="5" r:id="rId1"/>
    <sheet name="Knockhill" sheetId="1" r:id="rId2"/>
    <sheet name="Kames" sheetId="3" r:id="rId3"/>
    <sheet name="Template" sheetId="4" r:id="rId4"/>
  </sheets>
  <definedNames>
    <definedName name="_xlnm._FilterDatabase" localSheetId="2" hidden="1">Kames!$B$3:$V$29</definedName>
    <definedName name="_xlnm._FilterDatabase" localSheetId="1" hidden="1">Knockhill!$B$3:$V$33</definedName>
    <definedName name="_xlnm._FilterDatabase" localSheetId="3" hidden="1">Template!$B$3:$V$29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5" l="1"/>
  <c r="K71" i="5"/>
  <c r="F72" i="5"/>
  <c r="K72" i="5"/>
  <c r="F73" i="5"/>
  <c r="K73" i="5"/>
  <c r="F74" i="5"/>
  <c r="K75" i="5"/>
  <c r="F76" i="5"/>
  <c r="K76" i="5"/>
  <c r="K77" i="5"/>
  <c r="F78" i="5"/>
  <c r="F79" i="5"/>
  <c r="F80" i="5"/>
  <c r="F81" i="5"/>
  <c r="K81" i="5"/>
  <c r="F85" i="5"/>
  <c r="K85" i="5"/>
  <c r="K88" i="5"/>
  <c r="K89" i="5"/>
  <c r="K90" i="5"/>
  <c r="F92" i="5"/>
  <c r="F93" i="5"/>
  <c r="F108" i="5"/>
  <c r="K108" i="5"/>
  <c r="F109" i="5"/>
  <c r="K109" i="5"/>
  <c r="F110" i="5"/>
  <c r="K110" i="5"/>
  <c r="F111" i="5"/>
  <c r="K111" i="5"/>
  <c r="F112" i="5"/>
  <c r="K112" i="5"/>
  <c r="F113" i="5"/>
  <c r="K113" i="5"/>
  <c r="F114" i="5"/>
  <c r="K114" i="5"/>
  <c r="F115" i="5"/>
  <c r="K115" i="5"/>
  <c r="F116" i="5"/>
  <c r="K116" i="5"/>
  <c r="F117" i="5"/>
  <c r="F118" i="5"/>
  <c r="K118" i="5"/>
  <c r="F119" i="5"/>
  <c r="F120" i="5"/>
  <c r="K120" i="5"/>
  <c r="F121" i="5"/>
  <c r="K121" i="5"/>
  <c r="K122" i="5"/>
  <c r="F123" i="5"/>
  <c r="K124" i="5"/>
  <c r="K125" i="5"/>
  <c r="F126" i="5"/>
  <c r="F127" i="5"/>
  <c r="K127" i="5"/>
  <c r="K128" i="5"/>
  <c r="F129" i="5"/>
  <c r="K129" i="5"/>
  <c r="F131" i="5"/>
  <c r="K131" i="5"/>
  <c r="F132" i="5"/>
  <c r="K132" i="5"/>
  <c r="K133" i="5"/>
  <c r="K134" i="5"/>
  <c r="K135" i="5"/>
  <c r="F146" i="5"/>
  <c r="K146" i="5"/>
  <c r="F147" i="5"/>
  <c r="K147" i="5"/>
  <c r="F148" i="5"/>
  <c r="K148" i="5"/>
  <c r="F149" i="5"/>
  <c r="K149" i="5"/>
  <c r="F150" i="5"/>
  <c r="K150" i="5"/>
  <c r="F151" i="5"/>
  <c r="K151" i="5"/>
  <c r="F152" i="5"/>
  <c r="K152" i="5"/>
  <c r="F153" i="5"/>
  <c r="K153" i="5"/>
  <c r="F154" i="5"/>
  <c r="K154" i="5"/>
  <c r="F155" i="5"/>
  <c r="K155" i="5"/>
  <c r="F156" i="5"/>
  <c r="K156" i="5"/>
  <c r="F157" i="5"/>
  <c r="K157" i="5"/>
  <c r="F158" i="5"/>
  <c r="K158" i="5"/>
  <c r="F159" i="5"/>
  <c r="F160" i="5"/>
  <c r="K160" i="5"/>
  <c r="F161" i="5"/>
  <c r="K161" i="5"/>
  <c r="F162" i="5"/>
  <c r="K163" i="5"/>
  <c r="F164" i="5"/>
  <c r="K164" i="5"/>
  <c r="F165" i="5"/>
  <c r="K166" i="5"/>
  <c r="F167" i="5"/>
  <c r="K167" i="5"/>
  <c r="K168" i="5"/>
  <c r="F169" i="5"/>
  <c r="F170" i="5"/>
  <c r="K170" i="5"/>
  <c r="F171" i="5"/>
  <c r="K171" i="5"/>
  <c r="K172" i="5"/>
  <c r="K173" i="5"/>
  <c r="F183" i="5"/>
  <c r="K183" i="5"/>
  <c r="F184" i="5"/>
  <c r="K184" i="5"/>
  <c r="F185" i="5"/>
  <c r="K185" i="5"/>
  <c r="F186" i="5"/>
  <c r="K186" i="5"/>
  <c r="F187" i="5"/>
  <c r="K187" i="5"/>
  <c r="K188" i="5"/>
  <c r="F189" i="5"/>
  <c r="K189" i="5"/>
  <c r="K191" i="5"/>
  <c r="K192" i="5"/>
  <c r="F193" i="5"/>
  <c r="K193" i="5"/>
  <c r="F195" i="5"/>
  <c r="F196" i="5"/>
  <c r="F197" i="5"/>
  <c r="K197" i="5"/>
  <c r="K198" i="5"/>
  <c r="F200" i="5"/>
  <c r="F202" i="5"/>
  <c r="K204" i="5"/>
  <c r="K206" i="5"/>
  <c r="F207" i="5"/>
  <c r="K210" i="5"/>
  <c r="F214" i="5"/>
  <c r="F215" i="5"/>
  <c r="F216" i="5"/>
  <c r="F217" i="5"/>
  <c r="V7" i="3"/>
  <c r="V8" i="3"/>
  <c r="V9" i="3"/>
  <c r="V10" i="3"/>
  <c r="V11" i="3"/>
  <c r="V5" i="3"/>
  <c r="V6" i="3"/>
  <c r="V12" i="3"/>
  <c r="V13" i="3"/>
  <c r="V14" i="3"/>
  <c r="V15" i="3"/>
  <c r="V16" i="3"/>
  <c r="V17" i="3"/>
  <c r="V18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6" i="3"/>
  <c r="V4" i="3"/>
  <c r="K5" i="3"/>
  <c r="K4" i="3"/>
  <c r="V10" i="1"/>
  <c r="V12" i="1"/>
  <c r="V13" i="1"/>
  <c r="V14" i="1"/>
  <c r="V15" i="1"/>
  <c r="V16" i="1"/>
  <c r="V17" i="1"/>
  <c r="V18" i="1"/>
  <c r="V20" i="1"/>
  <c r="V19" i="1"/>
  <c r="V22" i="1"/>
  <c r="V21" i="1"/>
  <c r="V23" i="1"/>
  <c r="V24" i="1"/>
  <c r="V25" i="1"/>
  <c r="V26" i="1"/>
  <c r="V27" i="1"/>
  <c r="V28" i="1"/>
  <c r="K19" i="1"/>
  <c r="V29" i="4"/>
  <c r="K29" i="4"/>
  <c r="V28" i="4"/>
  <c r="K28" i="4"/>
  <c r="V27" i="4"/>
  <c r="K27" i="4"/>
  <c r="V26" i="4"/>
  <c r="K26" i="4"/>
  <c r="V25" i="4"/>
  <c r="K25" i="4"/>
  <c r="V24" i="4"/>
  <c r="K24" i="4"/>
  <c r="V23" i="4"/>
  <c r="K23" i="4"/>
  <c r="V22" i="4"/>
  <c r="K22" i="4"/>
  <c r="V21" i="4"/>
  <c r="K21" i="4"/>
  <c r="V20" i="4"/>
  <c r="K20" i="4"/>
  <c r="V19" i="4"/>
  <c r="K19" i="4"/>
  <c r="V18" i="4"/>
  <c r="K18" i="4"/>
  <c r="V17" i="4"/>
  <c r="K17" i="4"/>
  <c r="V16" i="4"/>
  <c r="K16" i="4"/>
  <c r="V15" i="4"/>
  <c r="K15" i="4"/>
  <c r="V14" i="4"/>
  <c r="K14" i="4"/>
  <c r="V13" i="4"/>
  <c r="K13" i="4"/>
  <c r="V12" i="4"/>
  <c r="K12" i="4"/>
  <c r="V11" i="4"/>
  <c r="K11" i="4"/>
  <c r="V10" i="4"/>
  <c r="K10" i="4"/>
  <c r="V9" i="4"/>
  <c r="K9" i="4"/>
  <c r="V8" i="4"/>
  <c r="K8" i="4"/>
  <c r="V7" i="4"/>
  <c r="K7" i="4"/>
  <c r="V6" i="4"/>
  <c r="K6" i="4"/>
  <c r="V5" i="4"/>
  <c r="K5" i="4"/>
  <c r="V4" i="4"/>
  <c r="K4" i="4"/>
  <c r="K25" i="1"/>
  <c r="V5" i="1"/>
  <c r="V6" i="1"/>
  <c r="V7" i="1"/>
  <c r="V8" i="1"/>
  <c r="V9" i="1"/>
  <c r="V11" i="1"/>
  <c r="V4" i="1"/>
  <c r="K5" i="1"/>
  <c r="K6" i="1"/>
  <c r="K7" i="1"/>
  <c r="K9" i="1"/>
  <c r="K8" i="1"/>
  <c r="K11" i="1"/>
  <c r="K10" i="1"/>
  <c r="K12" i="1"/>
  <c r="K14" i="1"/>
  <c r="K13" i="1"/>
  <c r="K15" i="1"/>
  <c r="K17" i="1"/>
  <c r="K16" i="1"/>
  <c r="K18" i="1"/>
  <c r="K20" i="1"/>
  <c r="K21" i="1"/>
  <c r="K23" i="1"/>
  <c r="K22" i="1"/>
  <c r="K24" i="1"/>
  <c r="K26" i="1"/>
  <c r="K27" i="1"/>
  <c r="K28" i="1"/>
  <c r="K29" i="1"/>
  <c r="K30" i="1"/>
  <c r="K4" i="1"/>
</calcChain>
</file>

<file path=xl/sharedStrings.xml><?xml version="1.0" encoding="utf-8"?>
<sst xmlns="http://schemas.openxmlformats.org/spreadsheetml/2006/main" count="648" uniqueCount="164">
  <si>
    <t>SSVRC - Drivers</t>
  </si>
  <si>
    <t>Car No</t>
  </si>
  <si>
    <t>Driver</t>
  </si>
  <si>
    <t>Car</t>
  </si>
  <si>
    <t>Class</t>
  </si>
  <si>
    <t>Total</t>
  </si>
  <si>
    <t>OA Pos</t>
  </si>
  <si>
    <t>Des Campbell</t>
  </si>
  <si>
    <t>Peugeot 206 1600cc</t>
  </si>
  <si>
    <t>Stuart Irvine</t>
  </si>
  <si>
    <t>Hyundai i20 R5 1600cc</t>
  </si>
  <si>
    <t>Kieran Renton</t>
  </si>
  <si>
    <t>Ben MacDowall</t>
  </si>
  <si>
    <t>BMW 130i 2996cc</t>
  </si>
  <si>
    <t>Graeme Rintoul</t>
  </si>
  <si>
    <t>Ford Fiesta ST 2000cc</t>
  </si>
  <si>
    <t>John Okane</t>
  </si>
  <si>
    <t>Subaru Impreza 2000cc</t>
  </si>
  <si>
    <t>Tom Middlemiss</t>
  </si>
  <si>
    <t>Subaru Impreza 1998cc</t>
  </si>
  <si>
    <t>Christopher Smith</t>
  </si>
  <si>
    <t>Vauxhall Corsa 1400cc</t>
  </si>
  <si>
    <t>Joe Pringle</t>
  </si>
  <si>
    <t>Vauxhall Corsa 1598cc</t>
  </si>
  <si>
    <t>Colin Blake</t>
  </si>
  <si>
    <t>BMW Mini 1599cc</t>
  </si>
  <si>
    <t>James Morris</t>
  </si>
  <si>
    <t>MG 3 1398cc</t>
  </si>
  <si>
    <t>Andrew Blackwood</t>
  </si>
  <si>
    <t>MG 3 1400cc</t>
  </si>
  <si>
    <t>Craig Stewart</t>
  </si>
  <si>
    <t>Ford Escort 1598cc</t>
  </si>
  <si>
    <t>Cammy Williamson</t>
  </si>
  <si>
    <t>Martyn Douglas</t>
  </si>
  <si>
    <t>Volkswagen Polo Cup Car 1400cc</t>
  </si>
  <si>
    <t>Bobby Macdonald</t>
  </si>
  <si>
    <t>Subaru Impreza 1999cc</t>
  </si>
  <si>
    <t>Eamonn Boyle</t>
  </si>
  <si>
    <t>Peugeot 205 1580cc</t>
  </si>
  <si>
    <t>Stuart Waite</t>
  </si>
  <si>
    <t>Peugeot 106 1587cc</t>
  </si>
  <si>
    <t>Kenny Watt</t>
  </si>
  <si>
    <t>Leyland Mini 1293cc</t>
  </si>
  <si>
    <t>James Wilson</t>
  </si>
  <si>
    <t>MG ZR 1400cc</t>
  </si>
  <si>
    <t>Darren Nugent</t>
  </si>
  <si>
    <t>Ford Fiesta 1609cc</t>
  </si>
  <si>
    <t>Dave Mcintyre</t>
  </si>
  <si>
    <t>Citroen C2 R2 MAX 1600cc</t>
  </si>
  <si>
    <t>Drew Barker</t>
  </si>
  <si>
    <t>Vauxhall Corsa 1600cc</t>
  </si>
  <si>
    <t>Colin Hay</t>
  </si>
  <si>
    <t>Matt Reid</t>
  </si>
  <si>
    <t>Citreon C2 1598cc</t>
  </si>
  <si>
    <t>SSVRC - Co-Drivers</t>
  </si>
  <si>
    <t>Co-Driver</t>
  </si>
  <si>
    <t>Marc Irvine</t>
  </si>
  <si>
    <t>Kirsty Macnie</t>
  </si>
  <si>
    <t>Alison Horne</t>
  </si>
  <si>
    <t>Jim Rintoul</t>
  </si>
  <si>
    <t>Meghan O’kane</t>
  </si>
  <si>
    <t>Elliot Johnston</t>
  </si>
  <si>
    <t>Thomas Purvin</t>
  </si>
  <si>
    <t>Pauline Blake</t>
  </si>
  <si>
    <t>Ashleigh Morris</t>
  </si>
  <si>
    <t>Richard Stewart</t>
  </si>
  <si>
    <t>Roscoe West</t>
  </si>
  <si>
    <t>Martin Maccabe</t>
  </si>
  <si>
    <t>James Robson</t>
  </si>
  <si>
    <t>Lisa Demirkoc</t>
  </si>
  <si>
    <t>Sorcha Cantwell</t>
  </si>
  <si>
    <t>Ian Wilson</t>
  </si>
  <si>
    <t>Peter Johnson</t>
  </si>
  <si>
    <t>Cameron Dunn</t>
  </si>
  <si>
    <t>Shona Hale</t>
  </si>
  <si>
    <t>Jessica Jamieson</t>
  </si>
  <si>
    <t>Jack Reid</t>
  </si>
  <si>
    <t>Overall pts</t>
  </si>
  <si>
    <t>Started</t>
  </si>
  <si>
    <t>Class pts</t>
  </si>
  <si>
    <t>Total pts</t>
  </si>
  <si>
    <t>DNF</t>
  </si>
  <si>
    <t>Ford Fiesta Rally 4 1000cc</t>
  </si>
  <si>
    <t>Hillman Avenger 1598cc</t>
  </si>
  <si>
    <t>Kenny Moore</t>
  </si>
  <si>
    <t>Neil McAllister</t>
  </si>
  <si>
    <t>Peugeot 206 1587cc</t>
  </si>
  <si>
    <t>Kirsty Mochrie</t>
  </si>
  <si>
    <t xml:space="preserve">Vauxhall Nova 1398cc </t>
  </si>
  <si>
    <t>Stephen Lang</t>
  </si>
  <si>
    <t xml:space="preserve">Peugeot 206 1587cc </t>
  </si>
  <si>
    <t>Fiona Moir</t>
  </si>
  <si>
    <t>Emma Muir</t>
  </si>
  <si>
    <t xml:space="preserve">Talbot Sunbeam 1998cc </t>
  </si>
  <si>
    <t>+</t>
  </si>
  <si>
    <t>Scott Boyd</t>
  </si>
  <si>
    <t>Mark Thurley</t>
  </si>
  <si>
    <t>Kirsten Irwin</t>
  </si>
  <si>
    <t>Lewis Winder</t>
  </si>
  <si>
    <t>Robin Hamilton</t>
  </si>
  <si>
    <t>Steve Irwin</t>
  </si>
  <si>
    <t>Fraser McCurdie</t>
  </si>
  <si>
    <t>Kenny Blair</t>
  </si>
  <si>
    <t>Liam Harvey</t>
  </si>
  <si>
    <t>Cameron Williamson</t>
  </si>
  <si>
    <t>Nissan Micra 1002cc</t>
  </si>
  <si>
    <t>Mark Runciman</t>
  </si>
  <si>
    <t>Bmw 318tii compact 1998cc</t>
  </si>
  <si>
    <t>Ford Escort Mk2 1600cc</t>
  </si>
  <si>
    <t>Vauxhall Astra 1800cc</t>
  </si>
  <si>
    <t>Vauxhall Nova 1600cc</t>
  </si>
  <si>
    <t>Rover Mini 1380cc</t>
  </si>
  <si>
    <t>Ford Zetec s 1600cc</t>
  </si>
  <si>
    <t>Mitsubishi Lancer evo 7 1997cc</t>
  </si>
  <si>
    <t>Nissan Micra</t>
  </si>
  <si>
    <t>VW Polo Cup Car 1400</t>
  </si>
  <si>
    <t>Mitsubishi Lancer Evo 7</t>
  </si>
  <si>
    <t>26:18</t>
  </si>
  <si>
    <t>27:04</t>
  </si>
  <si>
    <t>SSVRC 2022 - After Round 1 - Knockhill</t>
  </si>
  <si>
    <t>Drivers</t>
  </si>
  <si>
    <t>Co-Drivers</t>
  </si>
  <si>
    <t>Position</t>
  </si>
  <si>
    <t>Name</t>
  </si>
  <si>
    <t>Points</t>
  </si>
  <si>
    <t>Craig Forsyth</t>
  </si>
  <si>
    <t>Steven Hay</t>
  </si>
  <si>
    <t>David McIntyre</t>
  </si>
  <si>
    <t>Steven Szumlakowski</t>
  </si>
  <si>
    <t>Kenneth Blair</t>
  </si>
  <si>
    <t>Kenny Anderson</t>
  </si>
  <si>
    <t>Alistair Brearley JNR</t>
  </si>
  <si>
    <t>Steven Crockett</t>
  </si>
  <si>
    <t>Eamonn Kilmurray</t>
  </si>
  <si>
    <t>Steven Kilmurray</t>
  </si>
  <si>
    <t>Duncan Smith</t>
  </si>
  <si>
    <t>Gary McDonald</t>
  </si>
  <si>
    <t>Claire Kilmurray</t>
  </si>
  <si>
    <t>Paul Watson</t>
  </si>
  <si>
    <t>Mike Robertson</t>
  </si>
  <si>
    <t>Gordon Milne</t>
  </si>
  <si>
    <t>Eoghan Anderson</t>
  </si>
  <si>
    <t>Stephen Hunter</t>
  </si>
  <si>
    <t>Colin Inglis</t>
  </si>
  <si>
    <t>Ewan Lees</t>
  </si>
  <si>
    <t>Alistair Inglis</t>
  </si>
  <si>
    <t>Graeme Sherry</t>
  </si>
  <si>
    <t>SSVRC 2022 - Overall - After Round 2 - Ingliston</t>
  </si>
  <si>
    <t>Stephen McNulty</t>
  </si>
  <si>
    <t>Callum Macdonald</t>
  </si>
  <si>
    <t>Thomas Johnstone</t>
  </si>
  <si>
    <t>Chris Hamill</t>
  </si>
  <si>
    <t>Fraser Mccurdie</t>
  </si>
  <si>
    <t>Alisdair Currie</t>
  </si>
  <si>
    <t>Andy Chalmers</t>
  </si>
  <si>
    <t>Garry Coutts</t>
  </si>
  <si>
    <t>SSVRC 2022 - Overall - After Round 3 - Kames</t>
  </si>
  <si>
    <t>Owen Paterson</t>
  </si>
  <si>
    <t>Andrew Brown</t>
  </si>
  <si>
    <t>SSVRC 2022 - Overall - After Round 4 - Crail</t>
  </si>
  <si>
    <t>Martin Watterston</t>
  </si>
  <si>
    <t>Jessica Jameison</t>
  </si>
  <si>
    <t>SSVRC 2022 - Overall - After Round 5 - Condor</t>
  </si>
  <si>
    <t>SSVRC 2023 - Overall - After Round 2 - Kames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</si>
</sst>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]&quot;:&quot;ss"/>
  </numFmts>
  <fonts count="14" x14ac:knownFonts="1"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1" xfId="0" applyBorder="1"/>
    <xf numFmtId="0" fontId="10" fillId="0" borderId="14" xfId="0" applyFont="1" applyBorder="1" applyAlignment="1">
      <alignment horizontal="left" vertical="center"/>
    </xf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3" borderId="17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2" borderId="19" xfId="0" applyFont="1" applyFill="1" applyBorder="1"/>
    <xf numFmtId="0" fontId="3" fillId="2" borderId="19" xfId="0" applyFont="1" applyFill="1" applyBorder="1" applyAlignment="1">
      <alignment horizontal="right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180</xdr:row>
      <xdr:rowOff>63500</xdr:rowOff>
    </xdr:from>
    <xdr:to>
      <xdr:col>1</xdr:col>
      <xdr:colOff>5001493</xdr:colOff>
      <xdr:row>215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BC6C3C-99AD-79CC-61E8-6BC7767F5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22300"/>
          <a:ext cx="5001493" cy="707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CAD7-BE2C-6D41-8749-029FEF71685A}">
  <dimension ref="B1:K217"/>
  <sheetViews>
    <sheetView showGridLines="0" tabSelected="1" topLeftCell="A178" workbookViewId="0">
      <selection activeCell="M188" sqref="M188"/>
    </sheetView>
  </sheetViews>
  <sheetFormatPr baseColWidth="10" defaultRowHeight="16" x14ac:dyDescent="0.15"/>
  <cols>
    <col min="1" max="1" width="5.6640625" style="22" customWidth="1"/>
    <col min="2" max="2" width="65.83203125" style="22" customWidth="1"/>
    <col min="3" max="3" width="10.83203125" style="23"/>
    <col min="4" max="4" width="20.83203125" style="22" customWidth="1"/>
    <col min="5" max="5" width="10.83203125" style="22"/>
    <col min="6" max="6" width="10.6640625" style="23" customWidth="1"/>
    <col min="7" max="7" width="5.83203125" style="23" customWidth="1"/>
    <col min="8" max="8" width="10.6640625" style="23" customWidth="1"/>
    <col min="9" max="9" width="20.83203125" style="22" customWidth="1"/>
    <col min="10" max="10" width="10.83203125" style="22"/>
    <col min="11" max="11" width="10.6640625" style="23" customWidth="1"/>
    <col min="12" max="12" width="6.33203125" style="22" customWidth="1"/>
    <col min="13" max="16384" width="10.83203125" style="22"/>
  </cols>
  <sheetData>
    <row r="1" spans="2:11" hidden="1" x14ac:dyDescent="0.15"/>
    <row r="2" spans="2:11" ht="13" hidden="1" x14ac:dyDescent="0.15">
      <c r="B2" s="24"/>
      <c r="C2" s="98" t="s">
        <v>119</v>
      </c>
      <c r="D2" s="99"/>
      <c r="E2" s="99"/>
      <c r="F2" s="99"/>
      <c r="G2" s="99"/>
      <c r="H2" s="99"/>
      <c r="I2" s="99"/>
      <c r="J2" s="99"/>
      <c r="K2" s="100"/>
    </row>
    <row r="3" spans="2:11" ht="13" hidden="1" x14ac:dyDescent="0.15">
      <c r="B3" s="25"/>
      <c r="C3" s="110"/>
      <c r="D3" s="111"/>
      <c r="E3" s="111"/>
      <c r="F3" s="111"/>
      <c r="G3" s="111"/>
      <c r="H3" s="111"/>
      <c r="I3" s="111"/>
      <c r="J3" s="111"/>
      <c r="K3" s="112"/>
    </row>
    <row r="4" spans="2:11" hidden="1" x14ac:dyDescent="0.15">
      <c r="B4" s="25"/>
      <c r="C4" s="107" t="s">
        <v>120</v>
      </c>
      <c r="D4" s="108"/>
      <c r="E4" s="108"/>
      <c r="F4" s="109"/>
      <c r="G4" s="26"/>
      <c r="H4" s="104" t="s">
        <v>121</v>
      </c>
      <c r="I4" s="105"/>
      <c r="J4" s="105"/>
      <c r="K4" s="106"/>
    </row>
    <row r="5" spans="2:11" hidden="1" x14ac:dyDescent="0.15">
      <c r="B5" s="25"/>
      <c r="C5" s="27" t="s">
        <v>122</v>
      </c>
      <c r="D5" s="28" t="s">
        <v>123</v>
      </c>
      <c r="E5" s="28" t="s">
        <v>4</v>
      </c>
      <c r="F5" s="28" t="s">
        <v>124</v>
      </c>
      <c r="G5" s="29"/>
      <c r="H5" s="28" t="s">
        <v>122</v>
      </c>
      <c r="I5" s="28" t="s">
        <v>123</v>
      </c>
      <c r="J5" s="28" t="s">
        <v>4</v>
      </c>
      <c r="K5" s="30" t="s">
        <v>124</v>
      </c>
    </row>
    <row r="6" spans="2:11" hidden="1" x14ac:dyDescent="0.15">
      <c r="B6" s="25"/>
      <c r="C6" s="27">
        <v>1</v>
      </c>
      <c r="D6" s="31" t="s">
        <v>7</v>
      </c>
      <c r="E6" s="31">
        <v>3</v>
      </c>
      <c r="F6" s="28">
        <v>36</v>
      </c>
      <c r="G6" s="29"/>
      <c r="H6" s="28">
        <v>1</v>
      </c>
      <c r="I6" s="31" t="s">
        <v>125</v>
      </c>
      <c r="J6" s="31">
        <v>3</v>
      </c>
      <c r="K6" s="30">
        <v>36</v>
      </c>
    </row>
    <row r="7" spans="2:11" hidden="1" x14ac:dyDescent="0.15">
      <c r="B7" s="25"/>
      <c r="C7" s="27">
        <v>2</v>
      </c>
      <c r="D7" s="31" t="s">
        <v>126</v>
      </c>
      <c r="E7" s="31">
        <v>3</v>
      </c>
      <c r="F7" s="28">
        <v>31</v>
      </c>
      <c r="G7" s="29"/>
      <c r="H7" s="28">
        <v>2</v>
      </c>
      <c r="I7" s="31" t="s">
        <v>73</v>
      </c>
      <c r="J7" s="31">
        <v>3</v>
      </c>
      <c r="K7" s="30">
        <v>31</v>
      </c>
    </row>
    <row r="8" spans="2:11" hidden="1" x14ac:dyDescent="0.15">
      <c r="B8" s="25"/>
      <c r="C8" s="27">
        <v>3</v>
      </c>
      <c r="D8" s="31" t="s">
        <v>28</v>
      </c>
      <c r="E8" s="31">
        <v>2</v>
      </c>
      <c r="F8" s="28">
        <v>29</v>
      </c>
      <c r="G8" s="29"/>
      <c r="H8" s="28">
        <v>3</v>
      </c>
      <c r="I8" s="31" t="s">
        <v>65</v>
      </c>
      <c r="J8" s="31">
        <v>2</v>
      </c>
      <c r="K8" s="30">
        <v>31</v>
      </c>
    </row>
    <row r="9" spans="2:11" hidden="1" x14ac:dyDescent="0.15">
      <c r="B9" s="25"/>
      <c r="C9" s="27">
        <v>4</v>
      </c>
      <c r="D9" s="31" t="s">
        <v>127</v>
      </c>
      <c r="E9" s="31">
        <v>3</v>
      </c>
      <c r="F9" s="28">
        <v>28</v>
      </c>
      <c r="G9" s="29"/>
      <c r="H9" s="28">
        <v>4</v>
      </c>
      <c r="I9" s="31" t="s">
        <v>128</v>
      </c>
      <c r="J9" s="31">
        <v>6</v>
      </c>
      <c r="K9" s="30">
        <v>30</v>
      </c>
    </row>
    <row r="10" spans="2:11" hidden="1" x14ac:dyDescent="0.15">
      <c r="B10" s="25"/>
      <c r="C10" s="27">
        <v>5</v>
      </c>
      <c r="D10" s="31" t="s">
        <v>129</v>
      </c>
      <c r="E10" s="31">
        <v>6</v>
      </c>
      <c r="F10" s="28">
        <v>28</v>
      </c>
      <c r="G10" s="29"/>
      <c r="H10" s="28">
        <v>5</v>
      </c>
      <c r="I10" s="31" t="s">
        <v>130</v>
      </c>
      <c r="J10" s="31">
        <v>2</v>
      </c>
      <c r="K10" s="30">
        <v>27</v>
      </c>
    </row>
    <row r="11" spans="2:11" hidden="1" x14ac:dyDescent="0.15">
      <c r="B11" s="25"/>
      <c r="C11" s="27">
        <v>6</v>
      </c>
      <c r="D11" s="31" t="s">
        <v>131</v>
      </c>
      <c r="E11" s="31">
        <v>3</v>
      </c>
      <c r="F11" s="28">
        <v>26</v>
      </c>
      <c r="G11" s="29"/>
      <c r="H11" s="28">
        <v>6</v>
      </c>
      <c r="I11" s="31" t="s">
        <v>74</v>
      </c>
      <c r="J11" s="31">
        <v>4</v>
      </c>
      <c r="K11" s="30">
        <v>27</v>
      </c>
    </row>
    <row r="12" spans="2:11" hidden="1" x14ac:dyDescent="0.15">
      <c r="B12" s="25"/>
      <c r="C12" s="27">
        <v>7</v>
      </c>
      <c r="D12" s="31" t="s">
        <v>132</v>
      </c>
      <c r="E12" s="31">
        <v>2</v>
      </c>
      <c r="F12" s="28">
        <v>25</v>
      </c>
      <c r="G12" s="29"/>
      <c r="H12" s="28">
        <v>8</v>
      </c>
      <c r="I12" s="31" t="s">
        <v>62</v>
      </c>
      <c r="J12" s="31">
        <v>3</v>
      </c>
      <c r="K12" s="30">
        <v>25</v>
      </c>
    </row>
    <row r="13" spans="2:11" hidden="1" x14ac:dyDescent="0.15">
      <c r="B13" s="25"/>
      <c r="C13" s="27">
        <v>8</v>
      </c>
      <c r="D13" s="31" t="s">
        <v>49</v>
      </c>
      <c r="E13" s="31">
        <v>4</v>
      </c>
      <c r="F13" s="28">
        <v>25</v>
      </c>
      <c r="G13" s="29"/>
      <c r="H13" s="28">
        <v>7</v>
      </c>
      <c r="I13" s="31" t="s">
        <v>66</v>
      </c>
      <c r="J13" s="31">
        <v>6</v>
      </c>
      <c r="K13" s="30">
        <v>24</v>
      </c>
    </row>
    <row r="14" spans="2:11" hidden="1" x14ac:dyDescent="0.15">
      <c r="B14" s="25"/>
      <c r="C14" s="27">
        <v>9</v>
      </c>
      <c r="D14" s="31" t="s">
        <v>104</v>
      </c>
      <c r="E14" s="31">
        <v>6</v>
      </c>
      <c r="F14" s="28">
        <v>22</v>
      </c>
      <c r="G14" s="29"/>
      <c r="H14" s="28">
        <v>9</v>
      </c>
      <c r="I14" s="31" t="s">
        <v>71</v>
      </c>
      <c r="J14" s="31">
        <v>2</v>
      </c>
      <c r="K14" s="30">
        <v>22</v>
      </c>
    </row>
    <row r="15" spans="2:11" hidden="1" x14ac:dyDescent="0.15">
      <c r="B15" s="25"/>
      <c r="C15" s="27">
        <v>10</v>
      </c>
      <c r="D15" s="31" t="s">
        <v>22</v>
      </c>
      <c r="E15" s="31">
        <v>3</v>
      </c>
      <c r="F15" s="28">
        <v>21</v>
      </c>
      <c r="G15" s="29"/>
      <c r="H15" s="28">
        <v>10</v>
      </c>
      <c r="I15" s="32" t="s">
        <v>63</v>
      </c>
      <c r="J15" s="31">
        <v>3</v>
      </c>
      <c r="K15" s="30">
        <v>20</v>
      </c>
    </row>
    <row r="16" spans="2:11" hidden="1" x14ac:dyDescent="0.15">
      <c r="B16" s="25"/>
      <c r="C16" s="27">
        <v>11</v>
      </c>
      <c r="D16" s="31" t="s">
        <v>43</v>
      </c>
      <c r="E16" s="31">
        <v>2</v>
      </c>
      <c r="F16" s="28">
        <v>20</v>
      </c>
      <c r="G16" s="29"/>
      <c r="H16" s="28">
        <v>11</v>
      </c>
      <c r="I16" s="32" t="s">
        <v>133</v>
      </c>
      <c r="J16" s="31">
        <v>2</v>
      </c>
      <c r="K16" s="30">
        <v>19</v>
      </c>
    </row>
    <row r="17" spans="2:11" hidden="1" x14ac:dyDescent="0.15">
      <c r="B17" s="25"/>
      <c r="C17" s="27">
        <v>12</v>
      </c>
      <c r="D17" s="31" t="s">
        <v>134</v>
      </c>
      <c r="E17" s="31">
        <v>2</v>
      </c>
      <c r="F17" s="28">
        <v>17</v>
      </c>
      <c r="G17" s="29"/>
      <c r="H17" s="28">
        <v>12</v>
      </c>
      <c r="I17" s="32" t="s">
        <v>135</v>
      </c>
      <c r="J17" s="31">
        <v>2</v>
      </c>
      <c r="K17" s="30">
        <v>17</v>
      </c>
    </row>
    <row r="18" spans="2:11" hidden="1" x14ac:dyDescent="0.15">
      <c r="B18" s="25"/>
      <c r="C18" s="27">
        <v>13</v>
      </c>
      <c r="D18" s="31" t="s">
        <v>24</v>
      </c>
      <c r="E18" s="31">
        <v>3</v>
      </c>
      <c r="F18" s="28">
        <v>16</v>
      </c>
      <c r="G18" s="29"/>
      <c r="H18" s="28">
        <v>13</v>
      </c>
      <c r="I18" s="32" t="s">
        <v>136</v>
      </c>
      <c r="J18" s="31">
        <v>2</v>
      </c>
      <c r="K18" s="30">
        <v>1</v>
      </c>
    </row>
    <row r="19" spans="2:11" hidden="1" x14ac:dyDescent="0.15">
      <c r="B19" s="25"/>
      <c r="C19" s="27">
        <v>14</v>
      </c>
      <c r="D19" s="31" t="s">
        <v>137</v>
      </c>
      <c r="E19" s="31">
        <v>2</v>
      </c>
      <c r="F19" s="28">
        <v>15</v>
      </c>
      <c r="G19" s="29"/>
      <c r="H19" s="28">
        <v>13</v>
      </c>
      <c r="I19" s="32" t="s">
        <v>138</v>
      </c>
      <c r="J19" s="31">
        <v>3</v>
      </c>
      <c r="K19" s="30">
        <v>1</v>
      </c>
    </row>
    <row r="20" spans="2:11" hidden="1" x14ac:dyDescent="0.15">
      <c r="B20" s="25"/>
      <c r="C20" s="27">
        <v>15</v>
      </c>
      <c r="D20" s="31" t="s">
        <v>139</v>
      </c>
      <c r="E20" s="31">
        <v>2</v>
      </c>
      <c r="F20" s="28">
        <v>1</v>
      </c>
      <c r="G20" s="29"/>
      <c r="H20" s="28">
        <v>13</v>
      </c>
      <c r="I20" s="32" t="s">
        <v>59</v>
      </c>
      <c r="J20" s="31">
        <v>4</v>
      </c>
      <c r="K20" s="30">
        <v>1</v>
      </c>
    </row>
    <row r="21" spans="2:11" hidden="1" x14ac:dyDescent="0.15">
      <c r="B21" s="25"/>
      <c r="C21" s="27">
        <v>15</v>
      </c>
      <c r="D21" s="31" t="s">
        <v>140</v>
      </c>
      <c r="E21" s="31">
        <v>3</v>
      </c>
      <c r="F21" s="28">
        <v>1</v>
      </c>
      <c r="G21" s="29"/>
      <c r="H21" s="28">
        <v>13</v>
      </c>
      <c r="I21" s="32" t="s">
        <v>141</v>
      </c>
      <c r="J21" s="31">
        <v>6</v>
      </c>
      <c r="K21" s="30">
        <v>1</v>
      </c>
    </row>
    <row r="22" spans="2:11" hidden="1" x14ac:dyDescent="0.15">
      <c r="B22" s="25"/>
      <c r="C22" s="27">
        <v>15</v>
      </c>
      <c r="D22" s="31" t="s">
        <v>142</v>
      </c>
      <c r="E22" s="31">
        <v>4</v>
      </c>
      <c r="F22" s="28">
        <v>1</v>
      </c>
      <c r="G22" s="29"/>
      <c r="H22" s="28">
        <v>13</v>
      </c>
      <c r="I22" s="32" t="s">
        <v>143</v>
      </c>
      <c r="J22" s="31">
        <v>7</v>
      </c>
      <c r="K22" s="30">
        <v>1</v>
      </c>
    </row>
    <row r="23" spans="2:11" hidden="1" x14ac:dyDescent="0.15">
      <c r="B23" s="25"/>
      <c r="C23" s="27">
        <v>15</v>
      </c>
      <c r="D23" s="31" t="s">
        <v>14</v>
      </c>
      <c r="E23" s="31">
        <v>4</v>
      </c>
      <c r="F23" s="28">
        <v>1</v>
      </c>
      <c r="G23" s="29"/>
      <c r="H23" s="28">
        <v>13</v>
      </c>
      <c r="I23" s="33" t="s">
        <v>144</v>
      </c>
      <c r="J23" s="34">
        <v>4</v>
      </c>
      <c r="K23" s="35">
        <v>1</v>
      </c>
    </row>
    <row r="24" spans="2:11" hidden="1" x14ac:dyDescent="0.15">
      <c r="B24" s="25"/>
      <c r="C24" s="27">
        <v>15</v>
      </c>
      <c r="D24" s="31" t="s">
        <v>35</v>
      </c>
      <c r="E24" s="31">
        <v>6</v>
      </c>
      <c r="F24" s="28">
        <v>1</v>
      </c>
      <c r="G24" s="29"/>
      <c r="H24" s="28"/>
      <c r="I24" s="31"/>
      <c r="J24" s="31"/>
      <c r="K24" s="30"/>
    </row>
    <row r="25" spans="2:11" hidden="1" x14ac:dyDescent="0.15">
      <c r="B25" s="25"/>
      <c r="C25" s="27">
        <v>15</v>
      </c>
      <c r="D25" s="31" t="s">
        <v>145</v>
      </c>
      <c r="E25" s="31">
        <v>7</v>
      </c>
      <c r="F25" s="28">
        <v>1</v>
      </c>
      <c r="G25" s="29"/>
      <c r="H25" s="28"/>
      <c r="I25" s="31"/>
      <c r="J25" s="31"/>
      <c r="K25" s="30"/>
    </row>
    <row r="26" spans="2:11" ht="17" hidden="1" thickBot="1" x14ac:dyDescent="0.2">
      <c r="B26" s="36"/>
      <c r="C26" s="37">
        <v>15</v>
      </c>
      <c r="D26" s="38" t="s">
        <v>146</v>
      </c>
      <c r="E26" s="38">
        <v>4</v>
      </c>
      <c r="F26" s="39">
        <v>1</v>
      </c>
      <c r="G26" s="40"/>
      <c r="H26" s="39"/>
      <c r="I26" s="38"/>
      <c r="J26" s="38"/>
      <c r="K26" s="41"/>
    </row>
    <row r="27" spans="2:11" hidden="1" x14ac:dyDescent="0.15"/>
    <row r="28" spans="2:11" hidden="1" x14ac:dyDescent="0.15"/>
    <row r="29" spans="2:11" hidden="1" x14ac:dyDescent="0.15"/>
    <row r="30" spans="2:11" ht="13" hidden="1" x14ac:dyDescent="0.15">
      <c r="C30" s="98" t="s">
        <v>147</v>
      </c>
      <c r="D30" s="99"/>
      <c r="E30" s="99"/>
      <c r="F30" s="99"/>
      <c r="G30" s="99"/>
      <c r="H30" s="99"/>
      <c r="I30" s="99"/>
      <c r="J30" s="99"/>
      <c r="K30" s="100"/>
    </row>
    <row r="31" spans="2:11" ht="13" hidden="1" x14ac:dyDescent="0.15">
      <c r="C31" s="110"/>
      <c r="D31" s="111"/>
      <c r="E31" s="111"/>
      <c r="F31" s="111"/>
      <c r="G31" s="111"/>
      <c r="H31" s="111"/>
      <c r="I31" s="111"/>
      <c r="J31" s="111"/>
      <c r="K31" s="112"/>
    </row>
    <row r="32" spans="2:11" hidden="1" x14ac:dyDescent="0.15">
      <c r="B32" s="42"/>
      <c r="C32" s="107" t="s">
        <v>120</v>
      </c>
      <c r="D32" s="108"/>
      <c r="E32" s="108"/>
      <c r="F32" s="109"/>
      <c r="G32" s="26"/>
      <c r="H32" s="104" t="s">
        <v>121</v>
      </c>
      <c r="I32" s="105"/>
      <c r="J32" s="105"/>
      <c r="K32" s="106"/>
    </row>
    <row r="33" spans="2:11" hidden="1" x14ac:dyDescent="0.15">
      <c r="B33" s="42"/>
      <c r="C33" s="27" t="s">
        <v>122</v>
      </c>
      <c r="D33" s="28" t="s">
        <v>123</v>
      </c>
      <c r="E33" s="28" t="s">
        <v>4</v>
      </c>
      <c r="F33" s="28" t="s">
        <v>124</v>
      </c>
      <c r="G33" s="29"/>
      <c r="H33" s="28" t="s">
        <v>122</v>
      </c>
      <c r="I33" s="28" t="s">
        <v>123</v>
      </c>
      <c r="J33" s="28" t="s">
        <v>4</v>
      </c>
      <c r="K33" s="30" t="s">
        <v>124</v>
      </c>
    </row>
    <row r="34" spans="2:11" hidden="1" x14ac:dyDescent="0.15">
      <c r="B34" s="42"/>
      <c r="C34" s="27">
        <v>1</v>
      </c>
      <c r="D34" s="31" t="s">
        <v>28</v>
      </c>
      <c r="E34" s="31">
        <v>2</v>
      </c>
      <c r="F34" s="28">
        <v>60</v>
      </c>
      <c r="G34" s="29"/>
      <c r="H34" s="28">
        <v>1</v>
      </c>
      <c r="I34" s="31" t="s">
        <v>65</v>
      </c>
      <c r="J34" s="31">
        <v>2</v>
      </c>
      <c r="K34" s="30">
        <v>62</v>
      </c>
    </row>
    <row r="35" spans="2:11" hidden="1" x14ac:dyDescent="0.15">
      <c r="B35" s="42"/>
      <c r="C35" s="27">
        <v>2</v>
      </c>
      <c r="D35" s="31" t="s">
        <v>132</v>
      </c>
      <c r="E35" s="31">
        <v>2</v>
      </c>
      <c r="F35" s="28">
        <v>53</v>
      </c>
      <c r="G35" s="29"/>
      <c r="H35" s="28">
        <v>2</v>
      </c>
      <c r="I35" s="31" t="s">
        <v>74</v>
      </c>
      <c r="J35" s="31">
        <v>4</v>
      </c>
      <c r="K35" s="30">
        <v>54</v>
      </c>
    </row>
    <row r="36" spans="2:11" hidden="1" x14ac:dyDescent="0.15">
      <c r="B36" s="42"/>
      <c r="C36" s="27">
        <v>3</v>
      </c>
      <c r="D36" s="31" t="s">
        <v>127</v>
      </c>
      <c r="E36" s="31">
        <v>3</v>
      </c>
      <c r="F36" s="28">
        <v>50</v>
      </c>
      <c r="G36" s="29"/>
      <c r="H36" s="28">
        <v>3</v>
      </c>
      <c r="I36" s="32" t="s">
        <v>63</v>
      </c>
      <c r="J36" s="31">
        <v>3</v>
      </c>
      <c r="K36" s="30">
        <v>50</v>
      </c>
    </row>
    <row r="37" spans="2:11" hidden="1" x14ac:dyDescent="0.15">
      <c r="B37" s="42"/>
      <c r="C37" s="27">
        <v>4</v>
      </c>
      <c r="D37" s="31" t="s">
        <v>24</v>
      </c>
      <c r="E37" s="31">
        <v>3</v>
      </c>
      <c r="F37" s="28">
        <v>46</v>
      </c>
      <c r="G37" s="29"/>
      <c r="H37" s="28">
        <v>4</v>
      </c>
      <c r="I37" s="32" t="s">
        <v>133</v>
      </c>
      <c r="J37" s="31">
        <v>2</v>
      </c>
      <c r="K37" s="30">
        <v>46</v>
      </c>
    </row>
    <row r="38" spans="2:11" hidden="1" x14ac:dyDescent="0.15">
      <c r="B38" s="42"/>
      <c r="C38" s="27">
        <v>5</v>
      </c>
      <c r="D38" s="31" t="s">
        <v>134</v>
      </c>
      <c r="E38" s="31">
        <v>2</v>
      </c>
      <c r="F38" s="28">
        <v>39</v>
      </c>
      <c r="G38" s="29"/>
      <c r="H38" s="28">
        <v>5</v>
      </c>
      <c r="I38" s="32" t="s">
        <v>135</v>
      </c>
      <c r="J38" s="31">
        <v>2</v>
      </c>
      <c r="K38" s="30">
        <v>41</v>
      </c>
    </row>
    <row r="39" spans="2:11" hidden="1" x14ac:dyDescent="0.15">
      <c r="B39" s="42"/>
      <c r="C39" s="27">
        <v>6</v>
      </c>
      <c r="D39" s="31" t="s">
        <v>7</v>
      </c>
      <c r="E39" s="31">
        <v>3</v>
      </c>
      <c r="F39" s="28">
        <v>37</v>
      </c>
      <c r="G39" s="29"/>
      <c r="H39" s="28">
        <v>6</v>
      </c>
      <c r="I39" s="31" t="s">
        <v>125</v>
      </c>
      <c r="J39" s="31">
        <v>3</v>
      </c>
      <c r="K39" s="30">
        <v>37</v>
      </c>
    </row>
    <row r="40" spans="2:11" hidden="1" x14ac:dyDescent="0.15">
      <c r="B40" s="42"/>
      <c r="C40" s="27">
        <v>7</v>
      </c>
      <c r="D40" s="31" t="s">
        <v>145</v>
      </c>
      <c r="E40" s="31">
        <v>7</v>
      </c>
      <c r="F40" s="28">
        <v>35</v>
      </c>
      <c r="G40" s="29"/>
      <c r="H40" s="28">
        <v>7</v>
      </c>
      <c r="I40" s="32" t="s">
        <v>143</v>
      </c>
      <c r="J40" s="31">
        <v>7</v>
      </c>
      <c r="K40" s="30">
        <v>35</v>
      </c>
    </row>
    <row r="41" spans="2:11" hidden="1" x14ac:dyDescent="0.15">
      <c r="B41" s="42"/>
      <c r="C41" s="27">
        <v>8</v>
      </c>
      <c r="D41" s="31" t="s">
        <v>137</v>
      </c>
      <c r="E41" s="31">
        <v>2</v>
      </c>
      <c r="F41" s="28">
        <v>34</v>
      </c>
      <c r="G41" s="29"/>
      <c r="H41" s="28">
        <v>8</v>
      </c>
      <c r="I41" s="31" t="s">
        <v>73</v>
      </c>
      <c r="J41" s="31">
        <v>3</v>
      </c>
      <c r="K41" s="30">
        <v>32</v>
      </c>
    </row>
    <row r="42" spans="2:11" hidden="1" x14ac:dyDescent="0.15">
      <c r="B42" s="42"/>
      <c r="C42" s="27">
        <v>9</v>
      </c>
      <c r="D42" s="31" t="s">
        <v>126</v>
      </c>
      <c r="E42" s="31">
        <v>3</v>
      </c>
      <c r="F42" s="28">
        <v>32</v>
      </c>
      <c r="G42" s="29"/>
      <c r="H42" s="28">
        <v>9</v>
      </c>
      <c r="I42" s="31" t="s">
        <v>128</v>
      </c>
      <c r="J42" s="31">
        <v>6</v>
      </c>
      <c r="K42" s="30">
        <v>31</v>
      </c>
    </row>
    <row r="43" spans="2:11" hidden="1" x14ac:dyDescent="0.15">
      <c r="B43" s="42"/>
      <c r="C43" s="27">
        <v>10</v>
      </c>
      <c r="D43" s="43" t="s">
        <v>12</v>
      </c>
      <c r="E43" s="43">
        <v>5</v>
      </c>
      <c r="F43" s="28">
        <v>31</v>
      </c>
      <c r="G43" s="29"/>
      <c r="H43" s="28">
        <v>9</v>
      </c>
      <c r="I43" s="31" t="s">
        <v>58</v>
      </c>
      <c r="J43" s="31">
        <v>5</v>
      </c>
      <c r="K43" s="30">
        <v>31</v>
      </c>
    </row>
    <row r="44" spans="2:11" hidden="1" x14ac:dyDescent="0.15">
      <c r="B44" s="42"/>
      <c r="C44" s="27">
        <v>11</v>
      </c>
      <c r="D44" s="31" t="s">
        <v>129</v>
      </c>
      <c r="E44" s="31">
        <v>6</v>
      </c>
      <c r="F44" s="28">
        <v>29</v>
      </c>
      <c r="G44" s="29"/>
      <c r="H44" s="28">
        <v>11</v>
      </c>
      <c r="I44" s="31" t="s">
        <v>130</v>
      </c>
      <c r="J44" s="31">
        <v>2</v>
      </c>
      <c r="K44" s="30">
        <v>27</v>
      </c>
    </row>
    <row r="45" spans="2:11" hidden="1" x14ac:dyDescent="0.15">
      <c r="B45" s="42"/>
      <c r="C45" s="27">
        <v>12</v>
      </c>
      <c r="D45" s="31" t="s">
        <v>35</v>
      </c>
      <c r="E45" s="31">
        <v>6</v>
      </c>
      <c r="F45" s="28">
        <v>27</v>
      </c>
      <c r="G45" s="29"/>
      <c r="H45" s="28">
        <v>11</v>
      </c>
      <c r="I45" s="43" t="s">
        <v>148</v>
      </c>
      <c r="J45" s="43">
        <v>8</v>
      </c>
      <c r="K45" s="30">
        <v>27</v>
      </c>
    </row>
    <row r="46" spans="2:11" hidden="1" x14ac:dyDescent="0.15">
      <c r="B46" s="42"/>
      <c r="C46" s="27">
        <v>12</v>
      </c>
      <c r="D46" s="43" t="s">
        <v>149</v>
      </c>
      <c r="E46" s="43">
        <v>4</v>
      </c>
      <c r="F46" s="28">
        <v>27</v>
      </c>
      <c r="G46" s="29"/>
      <c r="H46" s="28">
        <v>13</v>
      </c>
      <c r="I46" s="31" t="s">
        <v>66</v>
      </c>
      <c r="J46" s="31">
        <v>6</v>
      </c>
      <c r="K46" s="30">
        <v>24</v>
      </c>
    </row>
    <row r="47" spans="2:11" hidden="1" x14ac:dyDescent="0.15">
      <c r="B47" s="42"/>
      <c r="C47" s="27">
        <v>14</v>
      </c>
      <c r="D47" s="31" t="s">
        <v>131</v>
      </c>
      <c r="E47" s="31">
        <v>3</v>
      </c>
      <c r="F47" s="28">
        <v>26</v>
      </c>
      <c r="G47" s="29"/>
      <c r="H47" s="28">
        <v>13</v>
      </c>
      <c r="I47" s="31" t="s">
        <v>62</v>
      </c>
      <c r="J47" s="31">
        <v>3</v>
      </c>
      <c r="K47" s="30">
        <v>24</v>
      </c>
    </row>
    <row r="48" spans="2:11" hidden="1" x14ac:dyDescent="0.15">
      <c r="B48" s="42"/>
      <c r="C48" s="27">
        <v>14</v>
      </c>
      <c r="D48" s="43" t="s">
        <v>99</v>
      </c>
      <c r="E48" s="43">
        <v>8</v>
      </c>
      <c r="F48" s="28">
        <v>26</v>
      </c>
      <c r="G48" s="29"/>
      <c r="H48" s="28">
        <v>15</v>
      </c>
      <c r="I48" s="31" t="s">
        <v>71</v>
      </c>
      <c r="J48" s="31">
        <v>2</v>
      </c>
      <c r="K48" s="30">
        <v>23</v>
      </c>
    </row>
    <row r="49" spans="2:11" hidden="1" x14ac:dyDescent="0.15">
      <c r="B49" s="42"/>
      <c r="C49" s="27">
        <v>16</v>
      </c>
      <c r="D49" s="31" t="s">
        <v>49</v>
      </c>
      <c r="E49" s="31">
        <v>4</v>
      </c>
      <c r="F49" s="28">
        <v>25</v>
      </c>
      <c r="G49" s="29"/>
      <c r="H49" s="28">
        <v>16</v>
      </c>
      <c r="I49" s="32" t="s">
        <v>136</v>
      </c>
      <c r="J49" s="31">
        <v>2</v>
      </c>
      <c r="K49" s="30">
        <v>2</v>
      </c>
    </row>
    <row r="50" spans="2:11" hidden="1" x14ac:dyDescent="0.15">
      <c r="B50" s="42"/>
      <c r="C50" s="27">
        <v>17</v>
      </c>
      <c r="D50" s="43" t="s">
        <v>150</v>
      </c>
      <c r="E50" s="43">
        <v>1</v>
      </c>
      <c r="F50" s="28">
        <v>23</v>
      </c>
      <c r="G50" s="29"/>
      <c r="H50" s="28">
        <v>16</v>
      </c>
      <c r="I50" s="32" t="s">
        <v>138</v>
      </c>
      <c r="J50" s="31">
        <v>3</v>
      </c>
      <c r="K50" s="30">
        <v>2</v>
      </c>
    </row>
    <row r="51" spans="2:11" hidden="1" x14ac:dyDescent="0.15">
      <c r="B51" s="42"/>
      <c r="C51" s="27">
        <v>18</v>
      </c>
      <c r="D51" s="31" t="s">
        <v>104</v>
      </c>
      <c r="E51" s="31">
        <v>6</v>
      </c>
      <c r="F51" s="28">
        <v>22</v>
      </c>
      <c r="G51" s="29"/>
      <c r="H51" s="28">
        <v>16</v>
      </c>
      <c r="I51" s="32" t="s">
        <v>59</v>
      </c>
      <c r="J51" s="31">
        <v>4</v>
      </c>
      <c r="K51" s="30">
        <v>2</v>
      </c>
    </row>
    <row r="52" spans="2:11" hidden="1" x14ac:dyDescent="0.15">
      <c r="B52" s="42"/>
      <c r="C52" s="27">
        <v>19</v>
      </c>
      <c r="D52" s="31" t="s">
        <v>22</v>
      </c>
      <c r="E52" s="31">
        <v>3</v>
      </c>
      <c r="F52" s="28">
        <v>21</v>
      </c>
      <c r="G52" s="29"/>
      <c r="H52" s="28">
        <v>16</v>
      </c>
      <c r="I52" s="33" t="s">
        <v>144</v>
      </c>
      <c r="J52" s="34">
        <v>4</v>
      </c>
      <c r="K52" s="35">
        <v>2</v>
      </c>
    </row>
    <row r="53" spans="2:11" hidden="1" x14ac:dyDescent="0.15">
      <c r="B53" s="42"/>
      <c r="C53" s="27">
        <v>19</v>
      </c>
      <c r="D53" s="31" t="s">
        <v>43</v>
      </c>
      <c r="E53" s="31">
        <v>2</v>
      </c>
      <c r="F53" s="28">
        <v>21</v>
      </c>
      <c r="G53" s="29"/>
      <c r="H53" s="28">
        <v>20</v>
      </c>
      <c r="I53" s="32" t="s">
        <v>141</v>
      </c>
      <c r="J53" s="31">
        <v>6</v>
      </c>
      <c r="K53" s="30">
        <v>1</v>
      </c>
    </row>
    <row r="54" spans="2:11" hidden="1" x14ac:dyDescent="0.15">
      <c r="B54" s="42"/>
      <c r="C54" s="27">
        <v>21</v>
      </c>
      <c r="D54" s="31" t="s">
        <v>139</v>
      </c>
      <c r="E54" s="31">
        <v>2</v>
      </c>
      <c r="F54" s="28">
        <v>2</v>
      </c>
      <c r="G54" s="29"/>
      <c r="H54" s="28">
        <v>20</v>
      </c>
      <c r="I54" s="43" t="s">
        <v>151</v>
      </c>
      <c r="J54" s="43">
        <v>3</v>
      </c>
      <c r="K54" s="30">
        <v>1</v>
      </c>
    </row>
    <row r="55" spans="2:11" hidden="1" x14ac:dyDescent="0.15">
      <c r="B55" s="42"/>
      <c r="C55" s="27">
        <v>21</v>
      </c>
      <c r="D55" s="31" t="s">
        <v>140</v>
      </c>
      <c r="E55" s="31">
        <v>3</v>
      </c>
      <c r="F55" s="28">
        <v>2</v>
      </c>
      <c r="G55"/>
      <c r="H55" s="28">
        <v>20</v>
      </c>
      <c r="I55" s="43" t="s">
        <v>67</v>
      </c>
      <c r="J55" s="43">
        <v>6</v>
      </c>
      <c r="K55" s="30">
        <v>1</v>
      </c>
    </row>
    <row r="56" spans="2:11" hidden="1" x14ac:dyDescent="0.15">
      <c r="B56" s="42"/>
      <c r="C56" s="27">
        <v>21</v>
      </c>
      <c r="D56" s="31" t="s">
        <v>14</v>
      </c>
      <c r="E56" s="31">
        <v>4</v>
      </c>
      <c r="F56" s="28">
        <v>2</v>
      </c>
      <c r="G56"/>
      <c r="H56" s="28">
        <v>20</v>
      </c>
      <c r="I56" s="43" t="s">
        <v>152</v>
      </c>
      <c r="J56" s="43">
        <v>2</v>
      </c>
      <c r="K56" s="30">
        <v>1</v>
      </c>
    </row>
    <row r="57" spans="2:11" hidden="1" x14ac:dyDescent="0.15">
      <c r="B57" s="42"/>
      <c r="C57" s="27">
        <v>21</v>
      </c>
      <c r="D57" s="31" t="s">
        <v>146</v>
      </c>
      <c r="E57" s="31">
        <v>4</v>
      </c>
      <c r="F57" s="28">
        <v>2</v>
      </c>
      <c r="G57"/>
      <c r="H57" s="44"/>
      <c r="I57" s="44"/>
      <c r="J57" s="44"/>
      <c r="K57" s="45"/>
    </row>
    <row r="58" spans="2:11" hidden="1" x14ac:dyDescent="0.15">
      <c r="B58" s="42"/>
      <c r="C58" s="27">
        <v>25</v>
      </c>
      <c r="D58" s="31" t="s">
        <v>142</v>
      </c>
      <c r="E58" s="31">
        <v>4</v>
      </c>
      <c r="F58" s="28">
        <v>1</v>
      </c>
      <c r="G58"/>
      <c r="H58" s="44"/>
      <c r="I58" s="44"/>
      <c r="J58" s="44"/>
      <c r="K58" s="45"/>
    </row>
    <row r="59" spans="2:11" hidden="1" x14ac:dyDescent="0.15">
      <c r="B59" s="42"/>
      <c r="C59" s="27">
        <v>25</v>
      </c>
      <c r="D59" s="43" t="s">
        <v>153</v>
      </c>
      <c r="E59" s="43">
        <v>3</v>
      </c>
      <c r="F59" s="28">
        <v>1</v>
      </c>
      <c r="G59"/>
      <c r="H59" s="44"/>
      <c r="I59" s="44"/>
      <c r="J59" s="44"/>
      <c r="K59" s="45"/>
    </row>
    <row r="60" spans="2:11" hidden="1" x14ac:dyDescent="0.15">
      <c r="B60" s="42"/>
      <c r="C60" s="27">
        <v>25</v>
      </c>
      <c r="D60" s="43" t="s">
        <v>154</v>
      </c>
      <c r="E60" s="43">
        <v>6</v>
      </c>
      <c r="F60" s="28">
        <v>1</v>
      </c>
      <c r="G60"/>
      <c r="H60" s="44"/>
      <c r="I60" s="44"/>
      <c r="J60" s="44"/>
      <c r="K60" s="45"/>
    </row>
    <row r="61" spans="2:11" hidden="1" x14ac:dyDescent="0.15">
      <c r="B61" s="42"/>
      <c r="C61" s="27">
        <v>25</v>
      </c>
      <c r="D61" s="43" t="s">
        <v>155</v>
      </c>
      <c r="E61" s="43">
        <v>2</v>
      </c>
      <c r="F61" s="28">
        <v>1</v>
      </c>
      <c r="G61"/>
      <c r="H61" s="44"/>
      <c r="I61" s="44"/>
      <c r="J61" s="44"/>
      <c r="K61" s="45"/>
    </row>
    <row r="62" spans="2:11" ht="17" hidden="1" thickBot="1" x14ac:dyDescent="0.2">
      <c r="B62" s="42"/>
      <c r="C62" s="37">
        <v>25</v>
      </c>
      <c r="D62" s="46" t="s">
        <v>41</v>
      </c>
      <c r="E62" s="46">
        <v>2</v>
      </c>
      <c r="F62" s="39">
        <v>1</v>
      </c>
      <c r="G62" s="47"/>
      <c r="H62" s="48"/>
      <c r="I62" s="48"/>
      <c r="J62" s="48"/>
      <c r="K62" s="49"/>
    </row>
    <row r="63" spans="2:11" hidden="1" x14ac:dyDescent="0.15"/>
    <row r="64" spans="2:11" hidden="1" x14ac:dyDescent="0.15"/>
    <row r="65" spans="2:11" hidden="1" x14ac:dyDescent="0.15"/>
    <row r="66" spans="2:11" ht="19" hidden="1" customHeight="1" x14ac:dyDescent="0.15"/>
    <row r="67" spans="2:11" ht="13" hidden="1" x14ac:dyDescent="0.15">
      <c r="B67" s="50"/>
      <c r="C67" s="98" t="s">
        <v>156</v>
      </c>
      <c r="D67" s="99"/>
      <c r="E67" s="99"/>
      <c r="F67" s="99"/>
      <c r="G67" s="99"/>
      <c r="H67" s="99"/>
      <c r="I67" s="99"/>
      <c r="J67" s="99"/>
      <c r="K67" s="100"/>
    </row>
    <row r="68" spans="2:11" ht="14" hidden="1" thickBot="1" x14ac:dyDescent="0.2">
      <c r="B68" s="50"/>
      <c r="C68" s="101"/>
      <c r="D68" s="102"/>
      <c r="E68" s="102"/>
      <c r="F68" s="102"/>
      <c r="G68" s="102"/>
      <c r="H68" s="102"/>
      <c r="I68" s="102"/>
      <c r="J68" s="102"/>
      <c r="K68" s="103"/>
    </row>
    <row r="69" spans="2:11" ht="17" hidden="1" thickBot="1" x14ac:dyDescent="0.2">
      <c r="B69" s="50"/>
      <c r="C69" s="95" t="s">
        <v>120</v>
      </c>
      <c r="D69" s="96"/>
      <c r="E69" s="96"/>
      <c r="F69" s="97"/>
      <c r="G69" s="51"/>
      <c r="H69" s="92" t="s">
        <v>121</v>
      </c>
      <c r="I69" s="93"/>
      <c r="J69" s="93"/>
      <c r="K69" s="94"/>
    </row>
    <row r="70" spans="2:11" hidden="1" x14ac:dyDescent="0.15">
      <c r="B70" s="50"/>
      <c r="C70" s="52" t="s">
        <v>122</v>
      </c>
      <c r="D70" s="53" t="s">
        <v>123</v>
      </c>
      <c r="E70" s="53" t="s">
        <v>4</v>
      </c>
      <c r="F70" s="54" t="s">
        <v>124</v>
      </c>
      <c r="G70" s="29"/>
      <c r="H70" s="55" t="s">
        <v>122</v>
      </c>
      <c r="I70" s="53" t="s">
        <v>123</v>
      </c>
      <c r="J70" s="53" t="s">
        <v>4</v>
      </c>
      <c r="K70" s="54" t="s">
        <v>124</v>
      </c>
    </row>
    <row r="71" spans="2:11" hidden="1" x14ac:dyDescent="0.15">
      <c r="B71" s="50"/>
      <c r="C71" s="27">
        <v>1</v>
      </c>
      <c r="D71" s="31" t="s">
        <v>7</v>
      </c>
      <c r="E71" s="31">
        <v>3</v>
      </c>
      <c r="F71" s="30">
        <f>37+33</f>
        <v>70</v>
      </c>
      <c r="G71" s="29"/>
      <c r="H71" s="56">
        <v>1</v>
      </c>
      <c r="I71" s="31" t="s">
        <v>74</v>
      </c>
      <c r="J71" s="31">
        <v>4</v>
      </c>
      <c r="K71" s="30">
        <f>54+25</f>
        <v>79</v>
      </c>
    </row>
    <row r="72" spans="2:11" hidden="1" x14ac:dyDescent="0.15">
      <c r="B72" s="50"/>
      <c r="C72" s="27">
        <v>2</v>
      </c>
      <c r="D72" s="31" t="s">
        <v>127</v>
      </c>
      <c r="E72" s="31">
        <v>3</v>
      </c>
      <c r="F72" s="30">
        <f>50+17</f>
        <v>67</v>
      </c>
      <c r="G72" s="29"/>
      <c r="H72" s="56">
        <v>2</v>
      </c>
      <c r="I72" s="32" t="s">
        <v>63</v>
      </c>
      <c r="J72" s="31">
        <v>3</v>
      </c>
      <c r="K72" s="30">
        <f>50+23</f>
        <v>73</v>
      </c>
    </row>
    <row r="73" spans="2:11" hidden="1" x14ac:dyDescent="0.15">
      <c r="B73" s="50"/>
      <c r="C73" s="27">
        <v>2</v>
      </c>
      <c r="D73" s="31" t="s">
        <v>24</v>
      </c>
      <c r="E73" s="31">
        <v>3</v>
      </c>
      <c r="F73" s="30">
        <f>46+21</f>
        <v>67</v>
      </c>
      <c r="G73" s="29"/>
      <c r="H73" s="56">
        <v>2</v>
      </c>
      <c r="I73" s="31" t="s">
        <v>125</v>
      </c>
      <c r="J73" s="31">
        <v>3</v>
      </c>
      <c r="K73" s="30">
        <f>37+36</f>
        <v>73</v>
      </c>
    </row>
    <row r="74" spans="2:11" hidden="1" x14ac:dyDescent="0.15">
      <c r="B74" s="50"/>
      <c r="C74" s="27">
        <v>4</v>
      </c>
      <c r="D74" s="31" t="s">
        <v>129</v>
      </c>
      <c r="E74" s="31">
        <v>6</v>
      </c>
      <c r="F74" s="30">
        <f>29+35</f>
        <v>64</v>
      </c>
      <c r="G74" s="29"/>
      <c r="H74" s="56">
        <v>4</v>
      </c>
      <c r="I74" s="31" t="s">
        <v>65</v>
      </c>
      <c r="J74" s="31">
        <v>2</v>
      </c>
      <c r="K74" s="30">
        <v>62</v>
      </c>
    </row>
    <row r="75" spans="2:11" hidden="1" x14ac:dyDescent="0.15">
      <c r="B75" s="50"/>
      <c r="C75" s="27">
        <v>5</v>
      </c>
      <c r="D75" s="31" t="s">
        <v>28</v>
      </c>
      <c r="E75" s="31">
        <v>2</v>
      </c>
      <c r="F75" s="30">
        <v>60</v>
      </c>
      <c r="G75" s="29"/>
      <c r="H75" s="56">
        <v>5</v>
      </c>
      <c r="I75" s="31" t="s">
        <v>66</v>
      </c>
      <c r="J75" s="31">
        <v>6</v>
      </c>
      <c r="K75" s="30">
        <f>24+30</f>
        <v>54</v>
      </c>
    </row>
    <row r="76" spans="2:11" hidden="1" x14ac:dyDescent="0.15">
      <c r="B76" s="50"/>
      <c r="C76" s="27">
        <v>6</v>
      </c>
      <c r="D76" s="31" t="s">
        <v>131</v>
      </c>
      <c r="E76" s="31">
        <v>3</v>
      </c>
      <c r="F76" s="30">
        <f>26+28</f>
        <v>54</v>
      </c>
      <c r="G76" s="29"/>
      <c r="H76" s="56">
        <v>6</v>
      </c>
      <c r="I76" s="31" t="s">
        <v>71</v>
      </c>
      <c r="J76" s="31">
        <v>2</v>
      </c>
      <c r="K76" s="30">
        <f>23+27</f>
        <v>50</v>
      </c>
    </row>
    <row r="77" spans="2:11" hidden="1" x14ac:dyDescent="0.15">
      <c r="B77" s="50"/>
      <c r="C77" s="27">
        <v>7</v>
      </c>
      <c r="D77" s="31" t="s">
        <v>132</v>
      </c>
      <c r="E77" s="31">
        <v>2</v>
      </c>
      <c r="F77" s="30">
        <v>53</v>
      </c>
      <c r="G77" s="29"/>
      <c r="H77" s="56">
        <v>7</v>
      </c>
      <c r="I77" s="31" t="s">
        <v>62</v>
      </c>
      <c r="J77" s="31">
        <v>3</v>
      </c>
      <c r="K77" s="30">
        <f>24+25</f>
        <v>49</v>
      </c>
    </row>
    <row r="78" spans="2:11" hidden="1" x14ac:dyDescent="0.15">
      <c r="B78" s="50"/>
      <c r="C78" s="27">
        <v>8</v>
      </c>
      <c r="D78" s="31" t="s">
        <v>49</v>
      </c>
      <c r="E78" s="31">
        <v>4</v>
      </c>
      <c r="F78" s="30">
        <f>25+24</f>
        <v>49</v>
      </c>
      <c r="G78" s="29"/>
      <c r="H78" s="56">
        <v>8</v>
      </c>
      <c r="I78" s="32" t="s">
        <v>133</v>
      </c>
      <c r="J78" s="31">
        <v>2</v>
      </c>
      <c r="K78" s="30">
        <v>46</v>
      </c>
    </row>
    <row r="79" spans="2:11" hidden="1" x14ac:dyDescent="0.15">
      <c r="B79" s="50"/>
      <c r="C79" s="27">
        <v>9</v>
      </c>
      <c r="D79" s="31" t="s">
        <v>104</v>
      </c>
      <c r="E79" s="31">
        <v>6</v>
      </c>
      <c r="F79" s="30">
        <f>22+26</f>
        <v>48</v>
      </c>
      <c r="G79" s="29"/>
      <c r="H79" s="56">
        <v>9</v>
      </c>
      <c r="I79" s="32" t="s">
        <v>135</v>
      </c>
      <c r="J79" s="31">
        <v>2</v>
      </c>
      <c r="K79" s="30">
        <v>41</v>
      </c>
    </row>
    <row r="80" spans="2:11" hidden="1" x14ac:dyDescent="0.15">
      <c r="B80" s="50"/>
      <c r="C80" s="27">
        <v>9</v>
      </c>
      <c r="D80" s="31" t="s">
        <v>43</v>
      </c>
      <c r="E80" s="31">
        <v>2</v>
      </c>
      <c r="F80" s="30">
        <f>21+27</f>
        <v>48</v>
      </c>
      <c r="G80" s="29"/>
      <c r="H80" s="56">
        <v>10</v>
      </c>
      <c r="I80" s="32" t="s">
        <v>143</v>
      </c>
      <c r="J80" s="31">
        <v>7</v>
      </c>
      <c r="K80" s="30">
        <v>35</v>
      </c>
    </row>
    <row r="81" spans="2:11" hidden="1" x14ac:dyDescent="0.15">
      <c r="B81" s="50"/>
      <c r="C81" s="27">
        <v>11</v>
      </c>
      <c r="D81" s="31" t="s">
        <v>22</v>
      </c>
      <c r="E81" s="31">
        <v>3</v>
      </c>
      <c r="F81" s="30">
        <f>21+23</f>
        <v>44</v>
      </c>
      <c r="G81" s="29"/>
      <c r="H81" s="56">
        <v>11</v>
      </c>
      <c r="I81" s="32" t="s">
        <v>59</v>
      </c>
      <c r="J81" s="31">
        <v>4</v>
      </c>
      <c r="K81" s="30">
        <f>2+32</f>
        <v>34</v>
      </c>
    </row>
    <row r="82" spans="2:11" hidden="1" x14ac:dyDescent="0.15">
      <c r="B82" s="50"/>
      <c r="C82" s="27">
        <v>12</v>
      </c>
      <c r="D82" s="31" t="s">
        <v>134</v>
      </c>
      <c r="E82" s="31">
        <v>2</v>
      </c>
      <c r="F82" s="30">
        <v>39</v>
      </c>
      <c r="G82" s="29"/>
      <c r="H82" s="56">
        <v>12</v>
      </c>
      <c r="I82" s="31" t="s">
        <v>73</v>
      </c>
      <c r="J82" s="31">
        <v>3</v>
      </c>
      <c r="K82" s="30">
        <v>32</v>
      </c>
    </row>
    <row r="83" spans="2:11" hidden="1" x14ac:dyDescent="0.15">
      <c r="B83" s="50"/>
      <c r="C83" s="27">
        <v>13</v>
      </c>
      <c r="D83" s="31" t="s">
        <v>145</v>
      </c>
      <c r="E83" s="31">
        <v>7</v>
      </c>
      <c r="F83" s="30">
        <v>35</v>
      </c>
      <c r="G83" s="29"/>
      <c r="H83" s="56">
        <v>13</v>
      </c>
      <c r="I83" s="31" t="s">
        <v>128</v>
      </c>
      <c r="J83" s="31">
        <v>6</v>
      </c>
      <c r="K83" s="30">
        <v>31</v>
      </c>
    </row>
    <row r="84" spans="2:11" hidden="1" x14ac:dyDescent="0.15">
      <c r="B84" s="50"/>
      <c r="C84" s="27">
        <v>14</v>
      </c>
      <c r="D84" s="31" t="s">
        <v>137</v>
      </c>
      <c r="E84" s="31">
        <v>2</v>
      </c>
      <c r="F84" s="30">
        <v>34</v>
      </c>
      <c r="G84" s="29"/>
      <c r="H84" s="56">
        <v>13</v>
      </c>
      <c r="I84" s="31" t="s">
        <v>58</v>
      </c>
      <c r="J84" s="31">
        <v>5</v>
      </c>
      <c r="K84" s="30">
        <v>31</v>
      </c>
    </row>
    <row r="85" spans="2:11" hidden="1" x14ac:dyDescent="0.15">
      <c r="B85" s="50"/>
      <c r="C85" s="27">
        <v>15</v>
      </c>
      <c r="D85" s="31" t="s">
        <v>14</v>
      </c>
      <c r="E85" s="31">
        <v>4</v>
      </c>
      <c r="F85" s="30">
        <f>2+31</f>
        <v>33</v>
      </c>
      <c r="G85" s="29"/>
      <c r="H85" s="56">
        <v>15</v>
      </c>
      <c r="I85" s="34" t="s">
        <v>157</v>
      </c>
      <c r="J85" s="34">
        <v>2</v>
      </c>
      <c r="K85" s="35">
        <f>30</f>
        <v>30</v>
      </c>
    </row>
    <row r="86" spans="2:11" hidden="1" x14ac:dyDescent="0.15">
      <c r="B86" s="50"/>
      <c r="C86" s="27">
        <v>16</v>
      </c>
      <c r="D86" s="31" t="s">
        <v>126</v>
      </c>
      <c r="E86" s="31">
        <v>3</v>
      </c>
      <c r="F86" s="30">
        <v>32</v>
      </c>
      <c r="G86" s="29"/>
      <c r="H86" s="56">
        <v>16</v>
      </c>
      <c r="I86" s="31" t="s">
        <v>130</v>
      </c>
      <c r="J86" s="31">
        <v>2</v>
      </c>
      <c r="K86" s="30">
        <v>27</v>
      </c>
    </row>
    <row r="87" spans="2:11" hidden="1" x14ac:dyDescent="0.15">
      <c r="B87" s="50"/>
      <c r="C87" s="27">
        <v>17</v>
      </c>
      <c r="D87" s="43" t="s">
        <v>12</v>
      </c>
      <c r="E87" s="43">
        <v>5</v>
      </c>
      <c r="F87" s="30">
        <v>31</v>
      </c>
      <c r="G87" s="29"/>
      <c r="H87" s="56">
        <v>16</v>
      </c>
      <c r="I87" s="43" t="s">
        <v>148</v>
      </c>
      <c r="J87" s="43">
        <v>8</v>
      </c>
      <c r="K87" s="30">
        <v>27</v>
      </c>
    </row>
    <row r="88" spans="2:11" hidden="1" x14ac:dyDescent="0.15">
      <c r="B88" s="50"/>
      <c r="C88" s="27">
        <v>18</v>
      </c>
      <c r="D88" s="31" t="s">
        <v>35</v>
      </c>
      <c r="E88" s="31">
        <v>6</v>
      </c>
      <c r="F88" s="30">
        <v>27</v>
      </c>
      <c r="G88" s="29"/>
      <c r="H88" s="56">
        <v>18</v>
      </c>
      <c r="I88" s="32" t="s">
        <v>138</v>
      </c>
      <c r="J88" s="31">
        <v>3</v>
      </c>
      <c r="K88" s="30">
        <f>2+21</f>
        <v>23</v>
      </c>
    </row>
    <row r="89" spans="2:11" hidden="1" x14ac:dyDescent="0.15">
      <c r="B89" s="50"/>
      <c r="C89" s="27">
        <v>18</v>
      </c>
      <c r="D89" s="43" t="s">
        <v>149</v>
      </c>
      <c r="E89" s="43">
        <v>4</v>
      </c>
      <c r="F89" s="30">
        <v>27</v>
      </c>
      <c r="G89" s="29"/>
      <c r="H89" s="56">
        <v>19</v>
      </c>
      <c r="I89" s="34" t="s">
        <v>158</v>
      </c>
      <c r="J89" s="34">
        <v>3</v>
      </c>
      <c r="K89" s="35">
        <f>19</f>
        <v>19</v>
      </c>
    </row>
    <row r="90" spans="2:11" hidden="1" x14ac:dyDescent="0.15">
      <c r="B90" s="50"/>
      <c r="C90" s="27">
        <v>20</v>
      </c>
      <c r="D90" s="43" t="s">
        <v>99</v>
      </c>
      <c r="E90" s="43">
        <v>8</v>
      </c>
      <c r="F90" s="30">
        <v>26</v>
      </c>
      <c r="G90" s="29"/>
      <c r="H90" s="56">
        <v>20</v>
      </c>
      <c r="I90" s="43" t="s">
        <v>101</v>
      </c>
      <c r="J90" s="43">
        <v>2</v>
      </c>
      <c r="K90" s="30">
        <f>1+13</f>
        <v>14</v>
      </c>
    </row>
    <row r="91" spans="2:11" hidden="1" x14ac:dyDescent="0.15">
      <c r="B91" s="50"/>
      <c r="C91" s="27">
        <v>21</v>
      </c>
      <c r="D91" s="43" t="s">
        <v>150</v>
      </c>
      <c r="E91" s="43">
        <v>1</v>
      </c>
      <c r="F91" s="30">
        <v>23</v>
      </c>
      <c r="G91" s="29"/>
      <c r="H91" s="56">
        <v>21</v>
      </c>
      <c r="I91" s="32" t="s">
        <v>136</v>
      </c>
      <c r="J91" s="31">
        <v>2</v>
      </c>
      <c r="K91" s="30">
        <v>2</v>
      </c>
    </row>
    <row r="92" spans="2:11" hidden="1" x14ac:dyDescent="0.15">
      <c r="B92" s="50"/>
      <c r="C92" s="27">
        <v>22</v>
      </c>
      <c r="D92" s="31" t="s">
        <v>140</v>
      </c>
      <c r="E92" s="31">
        <v>3</v>
      </c>
      <c r="F92" s="30">
        <f>2+19</f>
        <v>21</v>
      </c>
      <c r="G92"/>
      <c r="H92" s="56">
        <v>21</v>
      </c>
      <c r="I92" s="33" t="s">
        <v>144</v>
      </c>
      <c r="J92" s="34">
        <v>4</v>
      </c>
      <c r="K92" s="35">
        <v>2</v>
      </c>
    </row>
    <row r="93" spans="2:11" hidden="1" x14ac:dyDescent="0.15">
      <c r="B93" s="50"/>
      <c r="C93" s="27">
        <v>23</v>
      </c>
      <c r="D93" s="43" t="s">
        <v>41</v>
      </c>
      <c r="E93" s="43">
        <v>2</v>
      </c>
      <c r="F93" s="30">
        <f>1+13</f>
        <v>14</v>
      </c>
      <c r="G93"/>
      <c r="H93" s="56">
        <v>23</v>
      </c>
      <c r="I93" s="32" t="s">
        <v>141</v>
      </c>
      <c r="J93" s="31">
        <v>6</v>
      </c>
      <c r="K93" s="30">
        <v>1</v>
      </c>
    </row>
    <row r="94" spans="2:11" hidden="1" x14ac:dyDescent="0.15">
      <c r="B94" s="50"/>
      <c r="C94" s="27">
        <v>24</v>
      </c>
      <c r="D94" s="31" t="s">
        <v>139</v>
      </c>
      <c r="E94" s="31">
        <v>2</v>
      </c>
      <c r="F94" s="30">
        <v>2</v>
      </c>
      <c r="G94"/>
      <c r="H94" s="56">
        <v>23</v>
      </c>
      <c r="I94" s="43" t="s">
        <v>151</v>
      </c>
      <c r="J94" s="43">
        <v>3</v>
      </c>
      <c r="K94" s="30">
        <v>1</v>
      </c>
    </row>
    <row r="95" spans="2:11" hidden="1" x14ac:dyDescent="0.15">
      <c r="B95" s="50"/>
      <c r="C95" s="27">
        <v>24</v>
      </c>
      <c r="D95" s="31" t="s">
        <v>146</v>
      </c>
      <c r="E95" s="31">
        <v>4</v>
      </c>
      <c r="F95" s="30">
        <v>2</v>
      </c>
      <c r="G95"/>
      <c r="H95" s="56">
        <v>23</v>
      </c>
      <c r="I95" s="43" t="s">
        <v>67</v>
      </c>
      <c r="J95" s="43">
        <v>6</v>
      </c>
      <c r="K95" s="30">
        <v>1</v>
      </c>
    </row>
    <row r="96" spans="2:11" hidden="1" x14ac:dyDescent="0.15">
      <c r="B96" s="50"/>
      <c r="C96" s="27">
        <v>26</v>
      </c>
      <c r="D96" s="31" t="s">
        <v>142</v>
      </c>
      <c r="E96" s="31">
        <v>4</v>
      </c>
      <c r="F96" s="30">
        <v>1</v>
      </c>
      <c r="G96"/>
      <c r="H96" s="56"/>
      <c r="I96" s="34"/>
      <c r="J96" s="34"/>
      <c r="K96" s="35"/>
    </row>
    <row r="97" spans="2:11" hidden="1" x14ac:dyDescent="0.15">
      <c r="B97" s="50"/>
      <c r="C97" s="27">
        <v>26</v>
      </c>
      <c r="D97" s="43" t="s">
        <v>153</v>
      </c>
      <c r="E97" s="43">
        <v>3</v>
      </c>
      <c r="F97" s="30">
        <v>1</v>
      </c>
      <c r="G97"/>
      <c r="H97" s="56"/>
      <c r="I97" s="34"/>
      <c r="J97" s="34"/>
      <c r="K97" s="35"/>
    </row>
    <row r="98" spans="2:11" hidden="1" x14ac:dyDescent="0.15">
      <c r="B98" s="50"/>
      <c r="C98" s="27">
        <v>26</v>
      </c>
      <c r="D98" s="43" t="s">
        <v>154</v>
      </c>
      <c r="E98" s="43">
        <v>6</v>
      </c>
      <c r="F98" s="30">
        <v>1</v>
      </c>
      <c r="G98"/>
      <c r="H98" s="56"/>
      <c r="I98" s="34"/>
      <c r="J98" s="34"/>
      <c r="K98" s="35"/>
    </row>
    <row r="99" spans="2:11" ht="17" hidden="1" thickBot="1" x14ac:dyDescent="0.2">
      <c r="B99" s="50"/>
      <c r="C99" s="37">
        <v>26</v>
      </c>
      <c r="D99" s="46" t="s">
        <v>155</v>
      </c>
      <c r="E99" s="46">
        <v>2</v>
      </c>
      <c r="F99" s="41">
        <v>1</v>
      </c>
      <c r="G99" s="47"/>
      <c r="H99" s="57"/>
      <c r="I99" s="58"/>
      <c r="J99" s="58"/>
      <c r="K99" s="59"/>
    </row>
    <row r="100" spans="2:11" hidden="1" x14ac:dyDescent="0.15"/>
    <row r="101" spans="2:11" hidden="1" x14ac:dyDescent="0.15"/>
    <row r="102" spans="2:11" hidden="1" x14ac:dyDescent="0.15"/>
    <row r="103" spans="2:11" hidden="1" x14ac:dyDescent="0.15"/>
    <row r="104" spans="2:11" ht="13" hidden="1" x14ac:dyDescent="0.15">
      <c r="B104" s="50"/>
      <c r="C104" s="98" t="s">
        <v>159</v>
      </c>
      <c r="D104" s="99"/>
      <c r="E104" s="99"/>
      <c r="F104" s="99"/>
      <c r="G104" s="99"/>
      <c r="H104" s="99"/>
      <c r="I104" s="99"/>
      <c r="J104" s="99"/>
      <c r="K104" s="100"/>
    </row>
    <row r="105" spans="2:11" ht="14" hidden="1" thickBot="1" x14ac:dyDescent="0.2">
      <c r="B105" s="50"/>
      <c r="C105" s="101"/>
      <c r="D105" s="102"/>
      <c r="E105" s="102"/>
      <c r="F105" s="102"/>
      <c r="G105" s="102"/>
      <c r="H105" s="102"/>
      <c r="I105" s="102"/>
      <c r="J105" s="102"/>
      <c r="K105" s="103"/>
    </row>
    <row r="106" spans="2:11" ht="17" hidden="1" thickBot="1" x14ac:dyDescent="0.2">
      <c r="B106" s="50"/>
      <c r="C106" s="95" t="s">
        <v>120</v>
      </c>
      <c r="D106" s="96"/>
      <c r="E106" s="96"/>
      <c r="F106" s="97"/>
      <c r="G106" s="51"/>
      <c r="H106" s="92" t="s">
        <v>121</v>
      </c>
      <c r="I106" s="93"/>
      <c r="J106" s="93"/>
      <c r="K106" s="94"/>
    </row>
    <row r="107" spans="2:11" hidden="1" x14ac:dyDescent="0.15">
      <c r="B107" s="50"/>
      <c r="C107" s="52" t="s">
        <v>122</v>
      </c>
      <c r="D107" s="53" t="s">
        <v>123</v>
      </c>
      <c r="E107" s="53" t="s">
        <v>4</v>
      </c>
      <c r="F107" s="54" t="s">
        <v>124</v>
      </c>
      <c r="G107" s="29"/>
      <c r="H107" s="55" t="s">
        <v>122</v>
      </c>
      <c r="I107" s="53" t="s">
        <v>123</v>
      </c>
      <c r="J107" s="53" t="s">
        <v>4</v>
      </c>
      <c r="K107" s="54" t="s">
        <v>124</v>
      </c>
    </row>
    <row r="108" spans="2:11" hidden="1" x14ac:dyDescent="0.15">
      <c r="B108" s="50"/>
      <c r="C108" s="27">
        <v>1</v>
      </c>
      <c r="D108" s="31" t="s">
        <v>7</v>
      </c>
      <c r="E108" s="31">
        <v>3</v>
      </c>
      <c r="F108" s="30">
        <f>37+33+36</f>
        <v>106</v>
      </c>
      <c r="G108" s="29"/>
      <c r="H108" s="56">
        <v>1</v>
      </c>
      <c r="I108" s="31" t="s">
        <v>125</v>
      </c>
      <c r="J108" s="31">
        <v>3</v>
      </c>
      <c r="K108" s="30">
        <f>37+36+36</f>
        <v>109</v>
      </c>
    </row>
    <row r="109" spans="2:11" hidden="1" x14ac:dyDescent="0.15">
      <c r="B109" s="50"/>
      <c r="C109" s="27">
        <v>2</v>
      </c>
      <c r="D109" s="31" t="s">
        <v>24</v>
      </c>
      <c r="E109" s="31">
        <v>3</v>
      </c>
      <c r="F109" s="30">
        <f>46+21+27</f>
        <v>94</v>
      </c>
      <c r="G109" s="29"/>
      <c r="H109" s="56">
        <v>2</v>
      </c>
      <c r="I109" s="31" t="s">
        <v>74</v>
      </c>
      <c r="J109" s="31">
        <v>4</v>
      </c>
      <c r="K109" s="30">
        <f>54+25+24</f>
        <v>103</v>
      </c>
    </row>
    <row r="110" spans="2:11" hidden="1" x14ac:dyDescent="0.15">
      <c r="B110" s="50"/>
      <c r="C110" s="27">
        <v>3</v>
      </c>
      <c r="D110" s="31" t="s">
        <v>28</v>
      </c>
      <c r="E110" s="31">
        <v>2</v>
      </c>
      <c r="F110" s="30">
        <f>60+30</f>
        <v>90</v>
      </c>
      <c r="G110" s="29"/>
      <c r="H110" s="56">
        <v>3</v>
      </c>
      <c r="I110" s="32" t="s">
        <v>63</v>
      </c>
      <c r="J110" s="31">
        <v>3</v>
      </c>
      <c r="K110" s="30">
        <f>50+23+26</f>
        <v>99</v>
      </c>
    </row>
    <row r="111" spans="2:11" hidden="1" x14ac:dyDescent="0.15">
      <c r="B111" s="50"/>
      <c r="C111" s="27">
        <v>4</v>
      </c>
      <c r="D111" s="31" t="s">
        <v>129</v>
      </c>
      <c r="E111" s="31">
        <v>6</v>
      </c>
      <c r="F111" s="30">
        <f>29+35+18</f>
        <v>82</v>
      </c>
      <c r="G111" s="29"/>
      <c r="H111" s="56">
        <v>4</v>
      </c>
      <c r="I111" s="31" t="s">
        <v>65</v>
      </c>
      <c r="J111" s="31">
        <v>2</v>
      </c>
      <c r="K111" s="30">
        <f>62+30</f>
        <v>92</v>
      </c>
    </row>
    <row r="112" spans="2:11" hidden="1" x14ac:dyDescent="0.15">
      <c r="B112" s="50"/>
      <c r="C112" s="27">
        <v>5</v>
      </c>
      <c r="D112" s="31" t="s">
        <v>49</v>
      </c>
      <c r="E112" s="31">
        <v>4</v>
      </c>
      <c r="F112" s="30">
        <f>25+24+24</f>
        <v>73</v>
      </c>
      <c r="G112" s="29"/>
      <c r="H112" s="56">
        <v>5</v>
      </c>
      <c r="I112" s="31" t="s">
        <v>66</v>
      </c>
      <c r="J112" s="31">
        <v>6</v>
      </c>
      <c r="K112" s="30">
        <f>24+30+26</f>
        <v>80</v>
      </c>
    </row>
    <row r="113" spans="2:11" hidden="1" x14ac:dyDescent="0.15">
      <c r="B113" s="50"/>
      <c r="C113" s="27">
        <v>6</v>
      </c>
      <c r="D113" s="31" t="s">
        <v>104</v>
      </c>
      <c r="E113" s="31">
        <v>6</v>
      </c>
      <c r="F113" s="30">
        <f>22+26+23</f>
        <v>71</v>
      </c>
      <c r="G113" s="29"/>
      <c r="H113" s="56">
        <v>6</v>
      </c>
      <c r="I113" s="31" t="s">
        <v>58</v>
      </c>
      <c r="J113" s="31">
        <v>5</v>
      </c>
      <c r="K113" s="30">
        <f>31+31</f>
        <v>62</v>
      </c>
    </row>
    <row r="114" spans="2:11" hidden="1" x14ac:dyDescent="0.15">
      <c r="B114" s="50"/>
      <c r="C114" s="27">
        <v>7</v>
      </c>
      <c r="D114" s="31" t="s">
        <v>127</v>
      </c>
      <c r="E114" s="31">
        <v>3</v>
      </c>
      <c r="F114" s="30">
        <f>50+17</f>
        <v>67</v>
      </c>
      <c r="G114" s="29"/>
      <c r="H114" s="56">
        <v>7</v>
      </c>
      <c r="I114" s="32" t="s">
        <v>135</v>
      </c>
      <c r="J114" s="31">
        <v>2</v>
      </c>
      <c r="K114" s="30">
        <f>41+20</f>
        <v>61</v>
      </c>
    </row>
    <row r="115" spans="2:11" hidden="1" x14ac:dyDescent="0.15">
      <c r="B115" s="50"/>
      <c r="C115" s="27">
        <v>8</v>
      </c>
      <c r="D115" s="43" t="s">
        <v>12</v>
      </c>
      <c r="E115" s="43">
        <v>5</v>
      </c>
      <c r="F115" s="30">
        <f>31+31</f>
        <v>62</v>
      </c>
      <c r="G115" s="29"/>
      <c r="H115" s="56">
        <v>8</v>
      </c>
      <c r="I115" s="31" t="s">
        <v>71</v>
      </c>
      <c r="J115" s="31">
        <v>2</v>
      </c>
      <c r="K115" s="30">
        <f>23+27+1</f>
        <v>51</v>
      </c>
    </row>
    <row r="116" spans="2:11" hidden="1" x14ac:dyDescent="0.15">
      <c r="B116" s="50"/>
      <c r="C116" s="27">
        <v>9</v>
      </c>
      <c r="D116" s="31" t="s">
        <v>131</v>
      </c>
      <c r="E116" s="31">
        <v>3</v>
      </c>
      <c r="F116" s="30">
        <f>26+28</f>
        <v>54</v>
      </c>
      <c r="G116" s="29"/>
      <c r="H116" s="56">
        <v>9</v>
      </c>
      <c r="I116" s="31" t="s">
        <v>62</v>
      </c>
      <c r="J116" s="31">
        <v>3</v>
      </c>
      <c r="K116" s="30">
        <f>24+25</f>
        <v>49</v>
      </c>
    </row>
    <row r="117" spans="2:11" hidden="1" x14ac:dyDescent="0.15">
      <c r="B117" s="50"/>
      <c r="C117" s="27">
        <v>9</v>
      </c>
      <c r="D117" s="31" t="s">
        <v>132</v>
      </c>
      <c r="E117" s="31">
        <v>2</v>
      </c>
      <c r="F117" s="30">
        <f>53+1</f>
        <v>54</v>
      </c>
      <c r="G117" s="29"/>
      <c r="H117" s="56">
        <v>10</v>
      </c>
      <c r="I117" s="32" t="s">
        <v>133</v>
      </c>
      <c r="J117" s="31">
        <v>2</v>
      </c>
      <c r="K117" s="30">
        <v>46</v>
      </c>
    </row>
    <row r="118" spans="2:11" hidden="1" x14ac:dyDescent="0.15">
      <c r="B118" s="50"/>
      <c r="C118" s="27">
        <v>11</v>
      </c>
      <c r="D118" s="31" t="s">
        <v>35</v>
      </c>
      <c r="E118" s="31">
        <v>6</v>
      </c>
      <c r="F118" s="30">
        <f>27+26</f>
        <v>53</v>
      </c>
      <c r="G118" s="29"/>
      <c r="H118" s="56">
        <v>11</v>
      </c>
      <c r="I118" s="43" t="s">
        <v>101</v>
      </c>
      <c r="J118" s="43">
        <v>2</v>
      </c>
      <c r="K118" s="30">
        <f>1+13+24</f>
        <v>38</v>
      </c>
    </row>
    <row r="119" spans="2:11" hidden="1" x14ac:dyDescent="0.15">
      <c r="B119" s="50"/>
      <c r="C119" s="27">
        <v>12</v>
      </c>
      <c r="D119" s="31" t="s">
        <v>43</v>
      </c>
      <c r="E119" s="31">
        <v>2</v>
      </c>
      <c r="F119" s="30">
        <f>21+27+1</f>
        <v>49</v>
      </c>
      <c r="G119" s="29"/>
      <c r="H119" s="56">
        <v>12</v>
      </c>
      <c r="I119" s="32" t="s">
        <v>143</v>
      </c>
      <c r="J119" s="31">
        <v>7</v>
      </c>
      <c r="K119" s="30">
        <v>35</v>
      </c>
    </row>
    <row r="120" spans="2:11" hidden="1" x14ac:dyDescent="0.15">
      <c r="B120" s="50"/>
      <c r="C120" s="27">
        <v>13</v>
      </c>
      <c r="D120" s="31" t="s">
        <v>22</v>
      </c>
      <c r="E120" s="31">
        <v>3</v>
      </c>
      <c r="F120" s="30">
        <f>21+23+1</f>
        <v>45</v>
      </c>
      <c r="G120" s="29"/>
      <c r="H120" s="56">
        <v>12</v>
      </c>
      <c r="I120" s="32" t="s">
        <v>59</v>
      </c>
      <c r="J120" s="31">
        <v>4</v>
      </c>
      <c r="K120" s="30">
        <f>2+32+1</f>
        <v>35</v>
      </c>
    </row>
    <row r="121" spans="2:11" hidden="1" x14ac:dyDescent="0.15">
      <c r="B121" s="50"/>
      <c r="C121" s="27">
        <v>14</v>
      </c>
      <c r="D121" s="31" t="s">
        <v>140</v>
      </c>
      <c r="E121" s="31">
        <v>3</v>
      </c>
      <c r="F121" s="30">
        <f>2+19+18</f>
        <v>39</v>
      </c>
      <c r="G121" s="29"/>
      <c r="H121" s="56">
        <v>14</v>
      </c>
      <c r="I121" s="31" t="s">
        <v>73</v>
      </c>
      <c r="J121" s="31">
        <v>3</v>
      </c>
      <c r="K121" s="30">
        <f>32+1</f>
        <v>33</v>
      </c>
    </row>
    <row r="122" spans="2:11" hidden="1" x14ac:dyDescent="0.15">
      <c r="B122" s="50"/>
      <c r="C122" s="27">
        <v>14</v>
      </c>
      <c r="D122" s="31" t="s">
        <v>134</v>
      </c>
      <c r="E122" s="31">
        <v>2</v>
      </c>
      <c r="F122" s="30">
        <v>39</v>
      </c>
      <c r="G122" s="29"/>
      <c r="H122" s="56">
        <v>15</v>
      </c>
      <c r="I122" s="33" t="s">
        <v>144</v>
      </c>
      <c r="J122" s="34">
        <v>4</v>
      </c>
      <c r="K122" s="35">
        <f>2+29</f>
        <v>31</v>
      </c>
    </row>
    <row r="123" spans="2:11" hidden="1" x14ac:dyDescent="0.15">
      <c r="B123" s="50"/>
      <c r="C123" s="27">
        <v>16</v>
      </c>
      <c r="D123" s="43" t="s">
        <v>41</v>
      </c>
      <c r="E123" s="43">
        <v>2</v>
      </c>
      <c r="F123" s="30">
        <f>1+13+23</f>
        <v>37</v>
      </c>
      <c r="G123" s="29"/>
      <c r="H123" s="56">
        <v>15</v>
      </c>
      <c r="I123" s="31" t="s">
        <v>128</v>
      </c>
      <c r="J123" s="31">
        <v>6</v>
      </c>
      <c r="K123" s="30">
        <v>31</v>
      </c>
    </row>
    <row r="124" spans="2:11" hidden="1" x14ac:dyDescent="0.15">
      <c r="B124" s="50"/>
      <c r="C124" s="27">
        <v>17</v>
      </c>
      <c r="D124" s="31" t="s">
        <v>145</v>
      </c>
      <c r="E124" s="31">
        <v>7</v>
      </c>
      <c r="F124" s="30">
        <v>35</v>
      </c>
      <c r="G124" s="29"/>
      <c r="H124" s="56">
        <v>17</v>
      </c>
      <c r="I124" s="34" t="s">
        <v>157</v>
      </c>
      <c r="J124" s="34">
        <v>2</v>
      </c>
      <c r="K124" s="35">
        <f>30</f>
        <v>30</v>
      </c>
    </row>
    <row r="125" spans="2:11" hidden="1" x14ac:dyDescent="0.15">
      <c r="B125" s="50"/>
      <c r="C125" s="27">
        <v>18</v>
      </c>
      <c r="D125" s="31" t="s">
        <v>137</v>
      </c>
      <c r="E125" s="31">
        <v>2</v>
      </c>
      <c r="F125" s="30">
        <v>34</v>
      </c>
      <c r="G125" s="29"/>
      <c r="H125" s="56">
        <v>18</v>
      </c>
      <c r="I125" s="31" t="s">
        <v>130</v>
      </c>
      <c r="J125" s="31">
        <v>2</v>
      </c>
      <c r="K125" s="30">
        <f>27+1</f>
        <v>28</v>
      </c>
    </row>
    <row r="126" spans="2:11" hidden="1" x14ac:dyDescent="0.15">
      <c r="B126" s="50"/>
      <c r="C126" s="27">
        <v>18</v>
      </c>
      <c r="D126" s="31" t="s">
        <v>14</v>
      </c>
      <c r="E126" s="31">
        <v>4</v>
      </c>
      <c r="F126" s="30">
        <f>2+31+1</f>
        <v>34</v>
      </c>
      <c r="G126" s="29"/>
      <c r="H126" s="56">
        <v>19</v>
      </c>
      <c r="I126" s="43" t="s">
        <v>148</v>
      </c>
      <c r="J126" s="43">
        <v>8</v>
      </c>
      <c r="K126" s="30">
        <v>27</v>
      </c>
    </row>
    <row r="127" spans="2:11" hidden="1" x14ac:dyDescent="0.15">
      <c r="B127" s="50"/>
      <c r="C127" s="27">
        <v>20</v>
      </c>
      <c r="D127" s="31" t="s">
        <v>126</v>
      </c>
      <c r="E127" s="31">
        <v>3</v>
      </c>
      <c r="F127" s="30">
        <f>32+1</f>
        <v>33</v>
      </c>
      <c r="G127" s="29"/>
      <c r="H127" s="56">
        <v>20</v>
      </c>
      <c r="I127" s="32" t="s">
        <v>138</v>
      </c>
      <c r="J127" s="31">
        <v>3</v>
      </c>
      <c r="K127" s="30">
        <f>2+21</f>
        <v>23</v>
      </c>
    </row>
    <row r="128" spans="2:11" hidden="1" x14ac:dyDescent="0.15">
      <c r="B128" s="50"/>
      <c r="C128" s="27">
        <v>21</v>
      </c>
      <c r="D128" s="43" t="s">
        <v>160</v>
      </c>
      <c r="E128" s="43">
        <v>6</v>
      </c>
      <c r="F128" s="30">
        <v>31</v>
      </c>
      <c r="G128" s="29"/>
      <c r="H128" s="56">
        <v>21</v>
      </c>
      <c r="I128" s="34" t="s">
        <v>161</v>
      </c>
      <c r="J128" s="34">
        <v>6</v>
      </c>
      <c r="K128" s="35">
        <f>21</f>
        <v>21</v>
      </c>
    </row>
    <row r="129" spans="2:11" hidden="1" x14ac:dyDescent="0.15">
      <c r="B129" s="50"/>
      <c r="C129" s="27">
        <v>22</v>
      </c>
      <c r="D129" s="43" t="s">
        <v>149</v>
      </c>
      <c r="E129" s="43">
        <v>4</v>
      </c>
      <c r="F129" s="30">
        <f>27+1</f>
        <v>28</v>
      </c>
      <c r="G129"/>
      <c r="H129" s="56">
        <v>22</v>
      </c>
      <c r="I129" s="34" t="s">
        <v>158</v>
      </c>
      <c r="J129" s="34">
        <v>3</v>
      </c>
      <c r="K129" s="35">
        <f>19</f>
        <v>19</v>
      </c>
    </row>
    <row r="130" spans="2:11" hidden="1" x14ac:dyDescent="0.15">
      <c r="B130" s="50"/>
      <c r="C130" s="27">
        <v>23</v>
      </c>
      <c r="D130" s="43" t="s">
        <v>99</v>
      </c>
      <c r="E130" s="43">
        <v>8</v>
      </c>
      <c r="F130" s="30">
        <v>26</v>
      </c>
      <c r="G130"/>
      <c r="H130" s="56">
        <v>23</v>
      </c>
      <c r="I130" s="32" t="s">
        <v>136</v>
      </c>
      <c r="J130" s="31">
        <v>2</v>
      </c>
      <c r="K130" s="30">
        <v>2</v>
      </c>
    </row>
    <row r="131" spans="2:11" hidden="1" x14ac:dyDescent="0.15">
      <c r="B131" s="50"/>
      <c r="C131" s="27">
        <v>24</v>
      </c>
      <c r="D131" s="43" t="s">
        <v>150</v>
      </c>
      <c r="E131" s="43">
        <v>1</v>
      </c>
      <c r="F131" s="30">
        <f>23+1</f>
        <v>24</v>
      </c>
      <c r="G131"/>
      <c r="H131" s="56">
        <v>23</v>
      </c>
      <c r="I131" s="43" t="s">
        <v>67</v>
      </c>
      <c r="J131" s="43">
        <v>6</v>
      </c>
      <c r="K131" s="30">
        <f>1+1</f>
        <v>2</v>
      </c>
    </row>
    <row r="132" spans="2:11" hidden="1" x14ac:dyDescent="0.15">
      <c r="B132" s="50"/>
      <c r="C132" s="27">
        <v>25</v>
      </c>
      <c r="D132" s="31" t="s">
        <v>52</v>
      </c>
      <c r="E132" s="31">
        <v>3</v>
      </c>
      <c r="F132" s="30">
        <f>20</f>
        <v>20</v>
      </c>
      <c r="G132"/>
      <c r="H132" s="56">
        <v>24</v>
      </c>
      <c r="I132" s="32" t="s">
        <v>141</v>
      </c>
      <c r="J132" s="31">
        <v>6</v>
      </c>
      <c r="K132" s="30">
        <f>1</f>
        <v>1</v>
      </c>
    </row>
    <row r="133" spans="2:11" hidden="1" x14ac:dyDescent="0.15">
      <c r="B133" s="50"/>
      <c r="C133" s="27">
        <v>26</v>
      </c>
      <c r="D133" s="31" t="s">
        <v>139</v>
      </c>
      <c r="E133" s="31">
        <v>2</v>
      </c>
      <c r="F133" s="30">
        <v>2</v>
      </c>
      <c r="G133"/>
      <c r="H133" s="56">
        <v>24</v>
      </c>
      <c r="I133" s="43" t="s">
        <v>151</v>
      </c>
      <c r="J133" s="43">
        <v>3</v>
      </c>
      <c r="K133" s="30">
        <f>1</f>
        <v>1</v>
      </c>
    </row>
    <row r="134" spans="2:11" hidden="1" x14ac:dyDescent="0.15">
      <c r="B134" s="50"/>
      <c r="C134" s="27">
        <v>26</v>
      </c>
      <c r="D134" s="31" t="s">
        <v>146</v>
      </c>
      <c r="E134" s="31">
        <v>4</v>
      </c>
      <c r="F134" s="30">
        <v>2</v>
      </c>
      <c r="G134"/>
      <c r="H134" s="56">
        <v>24</v>
      </c>
      <c r="I134" s="34" t="s">
        <v>106</v>
      </c>
      <c r="J134" s="34">
        <v>1</v>
      </c>
      <c r="K134" s="35">
        <f>1</f>
        <v>1</v>
      </c>
    </row>
    <row r="135" spans="2:11" hidden="1" x14ac:dyDescent="0.15">
      <c r="B135" s="50"/>
      <c r="C135" s="27">
        <v>28</v>
      </c>
      <c r="D135" s="31" t="s">
        <v>142</v>
      </c>
      <c r="E135" s="31">
        <v>4</v>
      </c>
      <c r="F135" s="30">
        <v>1</v>
      </c>
      <c r="G135"/>
      <c r="H135" s="56">
        <v>24</v>
      </c>
      <c r="I135" s="34" t="s">
        <v>157</v>
      </c>
      <c r="J135" s="34">
        <v>2</v>
      </c>
      <c r="K135" s="35">
        <f>1</f>
        <v>1</v>
      </c>
    </row>
    <row r="136" spans="2:11" hidden="1" x14ac:dyDescent="0.15">
      <c r="B136" s="50"/>
      <c r="C136" s="27">
        <v>28</v>
      </c>
      <c r="D136" s="43" t="s">
        <v>153</v>
      </c>
      <c r="E136" s="43">
        <v>3</v>
      </c>
      <c r="F136" s="30">
        <v>1</v>
      </c>
      <c r="G136"/>
      <c r="H136" s="56"/>
      <c r="I136" s="34"/>
      <c r="J136" s="34"/>
      <c r="K136" s="35"/>
    </row>
    <row r="137" spans="2:11" hidden="1" x14ac:dyDescent="0.15">
      <c r="B137" s="50"/>
      <c r="C137" s="27">
        <v>28</v>
      </c>
      <c r="D137" s="43" t="s">
        <v>154</v>
      </c>
      <c r="E137" s="43">
        <v>6</v>
      </c>
      <c r="F137" s="30">
        <v>1</v>
      </c>
      <c r="G137"/>
      <c r="H137" s="56"/>
      <c r="I137" s="34"/>
      <c r="J137" s="34"/>
      <c r="K137" s="35"/>
    </row>
    <row r="138" spans="2:11" ht="17" hidden="1" thickBot="1" x14ac:dyDescent="0.2">
      <c r="B138" s="50"/>
      <c r="C138" s="37">
        <v>28</v>
      </c>
      <c r="D138" s="46" t="s">
        <v>155</v>
      </c>
      <c r="E138" s="46">
        <v>2</v>
      </c>
      <c r="F138" s="41">
        <v>1</v>
      </c>
      <c r="G138" s="47"/>
      <c r="H138" s="57"/>
      <c r="I138" s="58"/>
      <c r="J138" s="58"/>
      <c r="K138" s="59"/>
    </row>
    <row r="139" spans="2:11" hidden="1" x14ac:dyDescent="0.15"/>
    <row r="140" spans="2:11" hidden="1" x14ac:dyDescent="0.15"/>
    <row r="141" spans="2:11" hidden="1" x14ac:dyDescent="0.15"/>
    <row r="142" spans="2:11" ht="13" hidden="1" x14ac:dyDescent="0.15">
      <c r="B142" s="50"/>
      <c r="C142" s="98" t="s">
        <v>162</v>
      </c>
      <c r="D142" s="99"/>
      <c r="E142" s="99"/>
      <c r="F142" s="99"/>
      <c r="G142" s="99"/>
      <c r="H142" s="99"/>
      <c r="I142" s="99"/>
      <c r="J142" s="99"/>
      <c r="K142" s="100"/>
    </row>
    <row r="143" spans="2:11" ht="14" hidden="1" thickBot="1" x14ac:dyDescent="0.2">
      <c r="B143" s="50"/>
      <c r="C143" s="101"/>
      <c r="D143" s="102"/>
      <c r="E143" s="102"/>
      <c r="F143" s="102"/>
      <c r="G143" s="102"/>
      <c r="H143" s="102"/>
      <c r="I143" s="102"/>
      <c r="J143" s="102"/>
      <c r="K143" s="103"/>
    </row>
    <row r="144" spans="2:11" ht="17" hidden="1" thickBot="1" x14ac:dyDescent="0.2">
      <c r="B144" s="50"/>
      <c r="C144" s="95" t="s">
        <v>120</v>
      </c>
      <c r="D144" s="96"/>
      <c r="E144" s="96"/>
      <c r="F144" s="97"/>
      <c r="G144" s="51"/>
      <c r="H144" s="92" t="s">
        <v>121</v>
      </c>
      <c r="I144" s="93"/>
      <c r="J144" s="93"/>
      <c r="K144" s="94"/>
    </row>
    <row r="145" spans="2:11" hidden="1" x14ac:dyDescent="0.15">
      <c r="B145" s="50"/>
      <c r="C145" s="52" t="s">
        <v>122</v>
      </c>
      <c r="D145" s="53" t="s">
        <v>123</v>
      </c>
      <c r="E145" s="53" t="s">
        <v>4</v>
      </c>
      <c r="F145" s="54" t="s">
        <v>124</v>
      </c>
      <c r="G145" s="29"/>
      <c r="H145" s="55" t="s">
        <v>122</v>
      </c>
      <c r="I145" s="53" t="s">
        <v>123</v>
      </c>
      <c r="J145" s="53" t="s">
        <v>4</v>
      </c>
      <c r="K145" s="54" t="s">
        <v>124</v>
      </c>
    </row>
    <row r="146" spans="2:11" hidden="1" x14ac:dyDescent="0.15">
      <c r="B146" s="50"/>
      <c r="C146" s="27">
        <v>1</v>
      </c>
      <c r="D146" s="31" t="s">
        <v>28</v>
      </c>
      <c r="E146" s="31">
        <v>2</v>
      </c>
      <c r="F146" s="30">
        <f>60+30+33</f>
        <v>123</v>
      </c>
      <c r="G146" s="29"/>
      <c r="H146" s="56">
        <v>1</v>
      </c>
      <c r="I146" s="31" t="s">
        <v>74</v>
      </c>
      <c r="J146" s="31">
        <v>4</v>
      </c>
      <c r="K146" s="30">
        <f>54+25+24+29</f>
        <v>132</v>
      </c>
    </row>
    <row r="147" spans="2:11" hidden="1" x14ac:dyDescent="0.15">
      <c r="B147" s="50"/>
      <c r="C147" s="27">
        <v>2</v>
      </c>
      <c r="D147" s="31" t="s">
        <v>24</v>
      </c>
      <c r="E147" s="31">
        <v>3</v>
      </c>
      <c r="F147" s="30">
        <f>46+21+27+26</f>
        <v>120</v>
      </c>
      <c r="G147" s="29"/>
      <c r="H147" s="56">
        <v>2</v>
      </c>
      <c r="I147" s="32" t="s">
        <v>63</v>
      </c>
      <c r="J147" s="31">
        <v>3</v>
      </c>
      <c r="K147" s="30">
        <f>50+23+26+26</f>
        <v>125</v>
      </c>
    </row>
    <row r="148" spans="2:11" hidden="1" x14ac:dyDescent="0.15">
      <c r="B148" s="50"/>
      <c r="C148" s="27">
        <v>3</v>
      </c>
      <c r="D148" s="31" t="s">
        <v>7</v>
      </c>
      <c r="E148" s="31">
        <v>3</v>
      </c>
      <c r="F148" s="30">
        <f>37+33+36+1</f>
        <v>107</v>
      </c>
      <c r="G148" s="29"/>
      <c r="H148" s="56">
        <v>2</v>
      </c>
      <c r="I148" s="31" t="s">
        <v>65</v>
      </c>
      <c r="J148" s="31">
        <v>2</v>
      </c>
      <c r="K148" s="30">
        <f>62+30+33</f>
        <v>125</v>
      </c>
    </row>
    <row r="149" spans="2:11" hidden="1" x14ac:dyDescent="0.15">
      <c r="B149" s="50"/>
      <c r="C149" s="27">
        <v>4</v>
      </c>
      <c r="D149" s="31" t="s">
        <v>127</v>
      </c>
      <c r="E149" s="31">
        <v>3</v>
      </c>
      <c r="F149" s="30">
        <f>50+17+36</f>
        <v>103</v>
      </c>
      <c r="G149" s="29"/>
      <c r="H149" s="56">
        <v>4</v>
      </c>
      <c r="I149" s="31" t="s">
        <v>125</v>
      </c>
      <c r="J149" s="31">
        <v>3</v>
      </c>
      <c r="K149" s="30">
        <f>37+36+36+1</f>
        <v>110</v>
      </c>
    </row>
    <row r="150" spans="2:11" hidden="1" x14ac:dyDescent="0.15">
      <c r="B150" s="50"/>
      <c r="C150" s="27">
        <v>5</v>
      </c>
      <c r="D150" s="31" t="s">
        <v>49</v>
      </c>
      <c r="E150" s="31">
        <v>4</v>
      </c>
      <c r="F150" s="30">
        <f>25+24+24+29</f>
        <v>102</v>
      </c>
      <c r="G150" s="29"/>
      <c r="H150" s="56">
        <v>5</v>
      </c>
      <c r="I150" s="31" t="s">
        <v>58</v>
      </c>
      <c r="J150" s="31">
        <v>5</v>
      </c>
      <c r="K150" s="30">
        <f>31+31+23</f>
        <v>85</v>
      </c>
    </row>
    <row r="151" spans="2:11" hidden="1" x14ac:dyDescent="0.15">
      <c r="B151" s="50"/>
      <c r="C151" s="27">
        <v>6</v>
      </c>
      <c r="D151" s="43" t="s">
        <v>12</v>
      </c>
      <c r="E151" s="43">
        <v>5</v>
      </c>
      <c r="F151" s="30">
        <f>31+31+22</f>
        <v>84</v>
      </c>
      <c r="G151" s="29"/>
      <c r="H151" s="56">
        <v>5</v>
      </c>
      <c r="I151" s="32" t="s">
        <v>135</v>
      </c>
      <c r="J151" s="31">
        <v>2</v>
      </c>
      <c r="K151" s="30">
        <f>41+20+24</f>
        <v>85</v>
      </c>
    </row>
    <row r="152" spans="2:11" hidden="1" x14ac:dyDescent="0.15">
      <c r="B152" s="50"/>
      <c r="C152" s="27">
        <v>7</v>
      </c>
      <c r="D152" s="31" t="s">
        <v>129</v>
      </c>
      <c r="E152" s="31">
        <v>6</v>
      </c>
      <c r="F152" s="30">
        <f>29+35+18</f>
        <v>82</v>
      </c>
      <c r="G152" s="29"/>
      <c r="H152" s="56">
        <v>7</v>
      </c>
      <c r="I152" s="31" t="s">
        <v>66</v>
      </c>
      <c r="J152" s="31">
        <v>6</v>
      </c>
      <c r="K152" s="30">
        <f>24+30+26</f>
        <v>80</v>
      </c>
    </row>
    <row r="153" spans="2:11" hidden="1" x14ac:dyDescent="0.15">
      <c r="B153" s="50"/>
      <c r="C153" s="27">
        <v>8</v>
      </c>
      <c r="D153" s="31" t="s">
        <v>35</v>
      </c>
      <c r="E153" s="31">
        <v>6</v>
      </c>
      <c r="F153" s="30">
        <f>27+26+28</f>
        <v>81</v>
      </c>
      <c r="G153" s="29"/>
      <c r="H153" s="56">
        <v>8</v>
      </c>
      <c r="I153" s="31" t="s">
        <v>71</v>
      </c>
      <c r="J153" s="31">
        <v>2</v>
      </c>
      <c r="K153" s="30">
        <f>23+27+1+22</f>
        <v>73</v>
      </c>
    </row>
    <row r="154" spans="2:11" hidden="1" x14ac:dyDescent="0.15">
      <c r="B154" s="50"/>
      <c r="C154" s="27">
        <v>9</v>
      </c>
      <c r="D154" s="31" t="s">
        <v>104</v>
      </c>
      <c r="E154" s="31">
        <v>6</v>
      </c>
      <c r="F154" s="30">
        <f>22+26+23</f>
        <v>71</v>
      </c>
      <c r="G154" s="29"/>
      <c r="H154" s="56">
        <v>9</v>
      </c>
      <c r="I154" s="32" t="s">
        <v>133</v>
      </c>
      <c r="J154" s="31">
        <v>2</v>
      </c>
      <c r="K154" s="30">
        <f>46+26</f>
        <v>72</v>
      </c>
    </row>
    <row r="155" spans="2:11" hidden="1" x14ac:dyDescent="0.15">
      <c r="B155" s="50"/>
      <c r="C155" s="27">
        <v>9</v>
      </c>
      <c r="D155" s="31" t="s">
        <v>132</v>
      </c>
      <c r="E155" s="31">
        <v>2</v>
      </c>
      <c r="F155" s="30">
        <f>53+1+17</f>
        <v>71</v>
      </c>
      <c r="G155" s="29"/>
      <c r="H155" s="56">
        <v>10</v>
      </c>
      <c r="I155" s="31" t="s">
        <v>73</v>
      </c>
      <c r="J155" s="31">
        <v>3</v>
      </c>
      <c r="K155" s="30">
        <f>32+1+36</f>
        <v>69</v>
      </c>
    </row>
    <row r="156" spans="2:11" hidden="1" x14ac:dyDescent="0.15">
      <c r="B156" s="50"/>
      <c r="C156" s="27">
        <v>11</v>
      </c>
      <c r="D156" s="31" t="s">
        <v>43</v>
      </c>
      <c r="E156" s="31">
        <v>2</v>
      </c>
      <c r="F156" s="30">
        <f>21+27+1+20</f>
        <v>69</v>
      </c>
      <c r="G156" s="29"/>
      <c r="H156" s="56">
        <v>11</v>
      </c>
      <c r="I156" s="31" t="s">
        <v>62</v>
      </c>
      <c r="J156" s="31">
        <v>3</v>
      </c>
      <c r="K156" s="30">
        <f>24+25</f>
        <v>49</v>
      </c>
    </row>
    <row r="157" spans="2:11" hidden="1" x14ac:dyDescent="0.15">
      <c r="B157" s="50"/>
      <c r="C157" s="27">
        <v>12</v>
      </c>
      <c r="D157" s="31" t="s">
        <v>134</v>
      </c>
      <c r="E157" s="31">
        <v>2</v>
      </c>
      <c r="F157" s="30">
        <f>39+26</f>
        <v>65</v>
      </c>
      <c r="G157" s="29"/>
      <c r="H157" s="56">
        <v>12</v>
      </c>
      <c r="I157" s="31" t="s">
        <v>130</v>
      </c>
      <c r="J157" s="31">
        <v>2</v>
      </c>
      <c r="K157" s="30">
        <f>27+1+19</f>
        <v>47</v>
      </c>
    </row>
    <row r="158" spans="2:11" hidden="1" x14ac:dyDescent="0.15">
      <c r="B158" s="50"/>
      <c r="C158" s="27">
        <v>13</v>
      </c>
      <c r="D158" s="31" t="s">
        <v>137</v>
      </c>
      <c r="E158" s="31">
        <v>2</v>
      </c>
      <c r="F158" s="30">
        <f>34+22</f>
        <v>56</v>
      </c>
      <c r="G158" s="29"/>
      <c r="H158" s="56">
        <v>13</v>
      </c>
      <c r="I158" s="43" t="s">
        <v>101</v>
      </c>
      <c r="J158" s="43">
        <v>2</v>
      </c>
      <c r="K158" s="30">
        <f>1+13+24</f>
        <v>38</v>
      </c>
    </row>
    <row r="159" spans="2:11" hidden="1" x14ac:dyDescent="0.15">
      <c r="B159" s="50"/>
      <c r="C159" s="27">
        <v>14</v>
      </c>
      <c r="D159" s="31" t="s">
        <v>131</v>
      </c>
      <c r="E159" s="31">
        <v>3</v>
      </c>
      <c r="F159" s="30">
        <f>26+28</f>
        <v>54</v>
      </c>
      <c r="G159" s="29"/>
      <c r="H159" s="56">
        <v>14</v>
      </c>
      <c r="I159" s="32" t="s">
        <v>143</v>
      </c>
      <c r="J159" s="31">
        <v>7</v>
      </c>
      <c r="K159" s="30">
        <v>35</v>
      </c>
    </row>
    <row r="160" spans="2:11" hidden="1" x14ac:dyDescent="0.15">
      <c r="B160" s="50"/>
      <c r="C160" s="27">
        <v>15</v>
      </c>
      <c r="D160" s="31" t="s">
        <v>22</v>
      </c>
      <c r="E160" s="31">
        <v>3</v>
      </c>
      <c r="F160" s="30">
        <f>21+23+1</f>
        <v>45</v>
      </c>
      <c r="G160" s="29"/>
      <c r="H160" s="56">
        <v>14</v>
      </c>
      <c r="I160" s="32" t="s">
        <v>59</v>
      </c>
      <c r="J160" s="31">
        <v>4</v>
      </c>
      <c r="K160" s="30">
        <f>2+32+1</f>
        <v>35</v>
      </c>
    </row>
    <row r="161" spans="2:11" hidden="1" x14ac:dyDescent="0.15">
      <c r="B161" s="50"/>
      <c r="C161" s="27">
        <v>16</v>
      </c>
      <c r="D161" s="31" t="s">
        <v>140</v>
      </c>
      <c r="E161" s="31">
        <v>3</v>
      </c>
      <c r="F161" s="30">
        <f>2+19+18</f>
        <v>39</v>
      </c>
      <c r="G161" s="29"/>
      <c r="H161" s="56">
        <v>16</v>
      </c>
      <c r="I161" s="33" t="s">
        <v>144</v>
      </c>
      <c r="J161" s="34">
        <v>4</v>
      </c>
      <c r="K161" s="35">
        <f>2+29+1</f>
        <v>32</v>
      </c>
    </row>
    <row r="162" spans="2:11" hidden="1" x14ac:dyDescent="0.15">
      <c r="B162" s="50"/>
      <c r="C162" s="27">
        <v>17</v>
      </c>
      <c r="D162" s="43" t="s">
        <v>41</v>
      </c>
      <c r="E162" s="43">
        <v>2</v>
      </c>
      <c r="F162" s="30">
        <f>1+13+23</f>
        <v>37</v>
      </c>
      <c r="G162" s="29"/>
      <c r="H162" s="56">
        <v>17</v>
      </c>
      <c r="I162" s="31" t="s">
        <v>128</v>
      </c>
      <c r="J162" s="31">
        <v>6</v>
      </c>
      <c r="K162" s="30">
        <v>31</v>
      </c>
    </row>
    <row r="163" spans="2:11" hidden="1" x14ac:dyDescent="0.15">
      <c r="B163" s="50"/>
      <c r="C163" s="27">
        <v>18</v>
      </c>
      <c r="D163" s="31" t="s">
        <v>145</v>
      </c>
      <c r="E163" s="31">
        <v>7</v>
      </c>
      <c r="F163" s="30">
        <v>35</v>
      </c>
      <c r="G163" s="29"/>
      <c r="H163" s="56">
        <v>18</v>
      </c>
      <c r="I163" s="34" t="s">
        <v>157</v>
      </c>
      <c r="J163" s="34">
        <v>2</v>
      </c>
      <c r="K163" s="35">
        <f>30</f>
        <v>30</v>
      </c>
    </row>
    <row r="164" spans="2:11" hidden="1" x14ac:dyDescent="0.15">
      <c r="B164" s="50"/>
      <c r="C164" s="27">
        <v>19</v>
      </c>
      <c r="D164" s="31" t="s">
        <v>14</v>
      </c>
      <c r="E164" s="31">
        <v>4</v>
      </c>
      <c r="F164" s="30">
        <f>2+31+1</f>
        <v>34</v>
      </c>
      <c r="G164" s="29"/>
      <c r="H164" s="56">
        <v>18</v>
      </c>
      <c r="I164" s="43" t="s">
        <v>67</v>
      </c>
      <c r="J164" s="43">
        <v>6</v>
      </c>
      <c r="K164" s="30">
        <f>1+1+28</f>
        <v>30</v>
      </c>
    </row>
    <row r="165" spans="2:11" hidden="1" x14ac:dyDescent="0.15">
      <c r="B165" s="50"/>
      <c r="C165" s="27">
        <v>20</v>
      </c>
      <c r="D165" s="31" t="s">
        <v>126</v>
      </c>
      <c r="E165" s="31">
        <v>3</v>
      </c>
      <c r="F165" s="30">
        <f>32+1</f>
        <v>33</v>
      </c>
      <c r="G165" s="29"/>
      <c r="H165" s="56">
        <v>20</v>
      </c>
      <c r="I165" s="43" t="s">
        <v>148</v>
      </c>
      <c r="J165" s="43">
        <v>8</v>
      </c>
      <c r="K165" s="30">
        <v>27</v>
      </c>
    </row>
    <row r="166" spans="2:11" hidden="1" x14ac:dyDescent="0.15">
      <c r="B166" s="50"/>
      <c r="C166" s="27">
        <v>21</v>
      </c>
      <c r="D166" s="43" t="s">
        <v>160</v>
      </c>
      <c r="E166" s="43">
        <v>6</v>
      </c>
      <c r="F166" s="30">
        <v>31</v>
      </c>
      <c r="G166" s="29"/>
      <c r="H166" s="56">
        <v>21</v>
      </c>
      <c r="I166" s="32" t="s">
        <v>138</v>
      </c>
      <c r="J166" s="31">
        <v>3</v>
      </c>
      <c r="K166" s="30">
        <f>2+21</f>
        <v>23</v>
      </c>
    </row>
    <row r="167" spans="2:11" hidden="1" x14ac:dyDescent="0.15">
      <c r="B167" s="50"/>
      <c r="C167" s="27">
        <v>22</v>
      </c>
      <c r="D167" s="43" t="s">
        <v>149</v>
      </c>
      <c r="E167" s="43">
        <v>4</v>
      </c>
      <c r="F167" s="30">
        <f>27+1</f>
        <v>28</v>
      </c>
      <c r="G167"/>
      <c r="H167" s="56">
        <v>22</v>
      </c>
      <c r="I167" s="34" t="s">
        <v>161</v>
      </c>
      <c r="J167" s="34">
        <v>6</v>
      </c>
      <c r="K167" s="35">
        <f>21</f>
        <v>21</v>
      </c>
    </row>
    <row r="168" spans="2:11" hidden="1" x14ac:dyDescent="0.15">
      <c r="B168" s="50"/>
      <c r="C168" s="27">
        <v>23</v>
      </c>
      <c r="D168" s="43" t="s">
        <v>99</v>
      </c>
      <c r="E168" s="43">
        <v>8</v>
      </c>
      <c r="F168" s="30">
        <v>26</v>
      </c>
      <c r="G168"/>
      <c r="H168" s="56">
        <v>23</v>
      </c>
      <c r="I168" s="34" t="s">
        <v>158</v>
      </c>
      <c r="J168" s="34">
        <v>3</v>
      </c>
      <c r="K168" s="35">
        <f>19</f>
        <v>19</v>
      </c>
    </row>
    <row r="169" spans="2:11" hidden="1" x14ac:dyDescent="0.15">
      <c r="B169" s="50"/>
      <c r="C169" s="27">
        <v>24</v>
      </c>
      <c r="D169" s="43" t="s">
        <v>155</v>
      </c>
      <c r="E169" s="43">
        <v>2</v>
      </c>
      <c r="F169" s="30">
        <f>1+24</f>
        <v>25</v>
      </c>
      <c r="G169"/>
      <c r="H169" s="56">
        <v>24</v>
      </c>
      <c r="I169" s="32" t="s">
        <v>136</v>
      </c>
      <c r="J169" s="31">
        <v>2</v>
      </c>
      <c r="K169" s="30">
        <v>2</v>
      </c>
    </row>
    <row r="170" spans="2:11" hidden="1" x14ac:dyDescent="0.15">
      <c r="B170" s="50"/>
      <c r="C170" s="27">
        <v>25</v>
      </c>
      <c r="D170" s="43" t="s">
        <v>150</v>
      </c>
      <c r="E170" s="43">
        <v>1</v>
      </c>
      <c r="F170" s="30">
        <f>23+1</f>
        <v>24</v>
      </c>
      <c r="G170"/>
      <c r="H170" s="56">
        <v>25</v>
      </c>
      <c r="I170" s="32" t="s">
        <v>141</v>
      </c>
      <c r="J170" s="31">
        <v>6</v>
      </c>
      <c r="K170" s="30">
        <f>1</f>
        <v>1</v>
      </c>
    </row>
    <row r="171" spans="2:11" hidden="1" x14ac:dyDescent="0.15">
      <c r="B171" s="50"/>
      <c r="C171" s="27">
        <v>26</v>
      </c>
      <c r="D171" s="31" t="s">
        <v>52</v>
      </c>
      <c r="E171" s="31">
        <v>3</v>
      </c>
      <c r="F171" s="30">
        <f>20</f>
        <v>20</v>
      </c>
      <c r="G171"/>
      <c r="H171" s="56">
        <v>25</v>
      </c>
      <c r="I171" s="43" t="s">
        <v>151</v>
      </c>
      <c r="J171" s="43">
        <v>3</v>
      </c>
      <c r="K171" s="30">
        <f>1</f>
        <v>1</v>
      </c>
    </row>
    <row r="172" spans="2:11" hidden="1" x14ac:dyDescent="0.15">
      <c r="B172" s="50"/>
      <c r="C172" s="27">
        <v>27</v>
      </c>
      <c r="D172" s="31" t="s">
        <v>139</v>
      </c>
      <c r="E172" s="31">
        <v>2</v>
      </c>
      <c r="F172" s="30">
        <v>2</v>
      </c>
      <c r="G172"/>
      <c r="H172" s="56">
        <v>25</v>
      </c>
      <c r="I172" s="34" t="s">
        <v>106</v>
      </c>
      <c r="J172" s="34">
        <v>1</v>
      </c>
      <c r="K172" s="35">
        <f>1</f>
        <v>1</v>
      </c>
    </row>
    <row r="173" spans="2:11" hidden="1" x14ac:dyDescent="0.15">
      <c r="B173" s="50"/>
      <c r="C173" s="27">
        <v>27</v>
      </c>
      <c r="D173" s="31" t="s">
        <v>146</v>
      </c>
      <c r="E173" s="31">
        <v>4</v>
      </c>
      <c r="F173" s="30">
        <v>2</v>
      </c>
      <c r="G173"/>
      <c r="H173" s="56">
        <v>25</v>
      </c>
      <c r="I173" s="34" t="s">
        <v>157</v>
      </c>
      <c r="J173" s="34">
        <v>2</v>
      </c>
      <c r="K173" s="35">
        <f>1</f>
        <v>1</v>
      </c>
    </row>
    <row r="174" spans="2:11" hidden="1" x14ac:dyDescent="0.15">
      <c r="B174" s="50"/>
      <c r="C174" s="27">
        <v>29</v>
      </c>
      <c r="D174" s="31" t="s">
        <v>142</v>
      </c>
      <c r="E174" s="31">
        <v>4</v>
      </c>
      <c r="F174" s="30">
        <v>1</v>
      </c>
      <c r="G174"/>
      <c r="H174" s="56"/>
      <c r="I174" s="34"/>
      <c r="J174" s="34"/>
      <c r="K174" s="35"/>
    </row>
    <row r="175" spans="2:11" hidden="1" x14ac:dyDescent="0.15">
      <c r="B175" s="50"/>
      <c r="C175" s="27">
        <v>29</v>
      </c>
      <c r="D175" s="43" t="s">
        <v>153</v>
      </c>
      <c r="E175" s="43">
        <v>3</v>
      </c>
      <c r="F175" s="30">
        <v>1</v>
      </c>
      <c r="G175"/>
      <c r="H175" s="56"/>
      <c r="I175" s="34"/>
      <c r="J175" s="34"/>
      <c r="K175" s="35"/>
    </row>
    <row r="176" spans="2:11" ht="17" hidden="1" thickBot="1" x14ac:dyDescent="0.2">
      <c r="B176" s="50"/>
      <c r="C176" s="37">
        <v>29</v>
      </c>
      <c r="D176" s="46" t="s">
        <v>154</v>
      </c>
      <c r="E176" s="46">
        <v>6</v>
      </c>
      <c r="F176" s="41">
        <v>1</v>
      </c>
      <c r="G176" s="47"/>
      <c r="H176" s="57"/>
      <c r="I176" s="58"/>
      <c r="J176" s="58"/>
      <c r="K176" s="59"/>
    </row>
    <row r="177" spans="2:11" hidden="1" x14ac:dyDescent="0.15"/>
    <row r="178" spans="2:11" ht="17" thickBot="1" x14ac:dyDescent="0.2"/>
    <row r="179" spans="2:11" ht="13" x14ac:dyDescent="0.15">
      <c r="B179" s="50"/>
      <c r="C179" s="98" t="s">
        <v>163</v>
      </c>
      <c r="D179" s="99"/>
      <c r="E179" s="99"/>
      <c r="F179" s="99"/>
      <c r="G179" s="99"/>
      <c r="H179" s="99"/>
      <c r="I179" s="99"/>
      <c r="J179" s="99"/>
      <c r="K179" s="100"/>
    </row>
    <row r="180" spans="2:11" ht="14" thickBot="1" x14ac:dyDescent="0.2">
      <c r="B180" s="50"/>
      <c r="C180" s="101"/>
      <c r="D180" s="102"/>
      <c r="E180" s="102"/>
      <c r="F180" s="102"/>
      <c r="G180" s="102"/>
      <c r="H180" s="102"/>
      <c r="I180" s="102"/>
      <c r="J180" s="102"/>
      <c r="K180" s="103"/>
    </row>
    <row r="181" spans="2:11" ht="17" thickBot="1" x14ac:dyDescent="0.2">
      <c r="B181" s="50"/>
      <c r="C181" s="95" t="s">
        <v>120</v>
      </c>
      <c r="D181" s="96"/>
      <c r="E181" s="96"/>
      <c r="F181" s="97"/>
      <c r="G181" s="51"/>
      <c r="H181" s="92" t="s">
        <v>121</v>
      </c>
      <c r="I181" s="93"/>
      <c r="J181" s="93"/>
      <c r="K181" s="94"/>
    </row>
    <row r="182" spans="2:11" x14ac:dyDescent="0.15">
      <c r="B182" s="50"/>
      <c r="C182" s="89" t="s">
        <v>122</v>
      </c>
      <c r="D182" s="90" t="s">
        <v>123</v>
      </c>
      <c r="E182" s="90" t="s">
        <v>4</v>
      </c>
      <c r="F182" s="91" t="s">
        <v>124</v>
      </c>
      <c r="G182" s="29"/>
      <c r="H182" s="55" t="s">
        <v>122</v>
      </c>
      <c r="I182" s="53" t="s">
        <v>123</v>
      </c>
      <c r="J182" s="53" t="s">
        <v>4</v>
      </c>
      <c r="K182" s="54" t="s">
        <v>124</v>
      </c>
    </row>
    <row r="183" spans="2:11" x14ac:dyDescent="0.2">
      <c r="B183" s="50"/>
      <c r="C183" s="61">
        <v>1</v>
      </c>
      <c r="D183" s="6" t="s">
        <v>7</v>
      </c>
      <c r="E183" s="60">
        <v>2</v>
      </c>
      <c r="F183" s="62">
        <f>36+36</f>
        <v>72</v>
      </c>
      <c r="G183" s="29"/>
      <c r="H183" s="71">
        <v>1</v>
      </c>
      <c r="I183" s="6" t="s">
        <v>59</v>
      </c>
      <c r="J183" s="60">
        <v>3</v>
      </c>
      <c r="K183" s="62">
        <f>29+33</f>
        <v>62</v>
      </c>
    </row>
    <row r="184" spans="2:11" x14ac:dyDescent="0.2">
      <c r="B184" s="50"/>
      <c r="C184" s="61">
        <v>2</v>
      </c>
      <c r="D184" s="6" t="s">
        <v>14</v>
      </c>
      <c r="E184" s="60">
        <v>3</v>
      </c>
      <c r="F184" s="62">
        <f>27+33</f>
        <v>60</v>
      </c>
      <c r="G184" s="29"/>
      <c r="H184" s="71">
        <v>2</v>
      </c>
      <c r="I184" s="6" t="s">
        <v>62</v>
      </c>
      <c r="J184" s="60">
        <v>2</v>
      </c>
      <c r="K184" s="62">
        <f>25+36</f>
        <v>61</v>
      </c>
    </row>
    <row r="185" spans="2:11" x14ac:dyDescent="0.2">
      <c r="B185" s="50"/>
      <c r="C185" s="61">
        <v>3</v>
      </c>
      <c r="D185" s="6" t="s">
        <v>24</v>
      </c>
      <c r="E185" s="60">
        <v>2</v>
      </c>
      <c r="F185" s="62">
        <f>20+37</f>
        <v>57</v>
      </c>
      <c r="G185" s="29"/>
      <c r="H185" s="71">
        <v>3</v>
      </c>
      <c r="I185" s="6" t="s">
        <v>87</v>
      </c>
      <c r="J185" s="60">
        <v>1</v>
      </c>
      <c r="K185" s="62">
        <f>26+26</f>
        <v>52</v>
      </c>
    </row>
    <row r="186" spans="2:11" x14ac:dyDescent="0.2">
      <c r="B186" s="50"/>
      <c r="C186" s="61">
        <v>4</v>
      </c>
      <c r="D186" s="6" t="s">
        <v>32</v>
      </c>
      <c r="E186" s="60">
        <v>5</v>
      </c>
      <c r="F186" s="62">
        <f>17+30</f>
        <v>47</v>
      </c>
      <c r="G186" s="29"/>
      <c r="H186" s="71">
        <v>4</v>
      </c>
      <c r="I186" s="6" t="s">
        <v>63</v>
      </c>
      <c r="J186" s="60">
        <v>2</v>
      </c>
      <c r="K186" s="62">
        <f>22+27</f>
        <v>49</v>
      </c>
    </row>
    <row r="187" spans="2:11" x14ac:dyDescent="0.2">
      <c r="B187" s="50"/>
      <c r="C187" s="61">
        <v>5</v>
      </c>
      <c r="D187" s="6" t="s">
        <v>33</v>
      </c>
      <c r="E187" s="60">
        <v>1</v>
      </c>
      <c r="F187" s="62">
        <f>14+25</f>
        <v>39</v>
      </c>
      <c r="G187" s="29"/>
      <c r="H187" s="71">
        <v>4</v>
      </c>
      <c r="I187" s="6" t="s">
        <v>66</v>
      </c>
      <c r="J187" s="60">
        <v>5</v>
      </c>
      <c r="K187" s="72">
        <f>19+30</f>
        <v>49</v>
      </c>
    </row>
    <row r="188" spans="2:11" x14ac:dyDescent="0.2">
      <c r="B188" s="50"/>
      <c r="C188" s="61">
        <v>6</v>
      </c>
      <c r="D188" s="6" t="s">
        <v>9</v>
      </c>
      <c r="E188" s="60">
        <v>6</v>
      </c>
      <c r="F188" s="62">
        <v>32</v>
      </c>
      <c r="G188" s="29"/>
      <c r="H188" s="71">
        <v>6</v>
      </c>
      <c r="I188" s="6" t="s">
        <v>56</v>
      </c>
      <c r="J188" s="60">
        <v>6</v>
      </c>
      <c r="K188" s="62">
        <f>35+1</f>
        <v>36</v>
      </c>
    </row>
    <row r="189" spans="2:11" x14ac:dyDescent="0.2">
      <c r="B189" s="50"/>
      <c r="C189" s="61">
        <v>7</v>
      </c>
      <c r="D189" s="63" t="s">
        <v>98</v>
      </c>
      <c r="E189" s="64">
        <v>1</v>
      </c>
      <c r="F189" s="62">
        <f>30</f>
        <v>30</v>
      </c>
      <c r="G189" s="29"/>
      <c r="H189" s="71">
        <v>7</v>
      </c>
      <c r="I189" s="6" t="s">
        <v>69</v>
      </c>
      <c r="J189" s="60">
        <v>2</v>
      </c>
      <c r="K189" s="62">
        <f>12+23</f>
        <v>35</v>
      </c>
    </row>
    <row r="190" spans="2:11" x14ac:dyDescent="0.2">
      <c r="B190" s="50"/>
      <c r="C190" s="61">
        <v>8</v>
      </c>
      <c r="D190" s="6" t="s">
        <v>11</v>
      </c>
      <c r="E190" s="60">
        <v>2</v>
      </c>
      <c r="F190" s="62">
        <v>29</v>
      </c>
      <c r="G190" s="29"/>
      <c r="H190" s="71">
        <v>8</v>
      </c>
      <c r="I190" s="6" t="s">
        <v>57</v>
      </c>
      <c r="J190" s="60">
        <v>2</v>
      </c>
      <c r="K190" s="62">
        <v>33</v>
      </c>
    </row>
    <row r="191" spans="2:11" x14ac:dyDescent="0.2">
      <c r="B191" s="50"/>
      <c r="C191" s="61">
        <v>9</v>
      </c>
      <c r="D191" s="6" t="s">
        <v>12</v>
      </c>
      <c r="E191" s="60">
        <v>4</v>
      </c>
      <c r="F191" s="62">
        <v>28</v>
      </c>
      <c r="G191" s="29"/>
      <c r="H191" s="71">
        <v>8</v>
      </c>
      <c r="I191" s="6" t="s">
        <v>68</v>
      </c>
      <c r="J191" s="60">
        <v>2</v>
      </c>
      <c r="K191" s="62">
        <f>14+19</f>
        <v>33</v>
      </c>
    </row>
    <row r="192" spans="2:11" x14ac:dyDescent="0.2">
      <c r="B192" s="50"/>
      <c r="C192" s="61">
        <v>9</v>
      </c>
      <c r="D192" s="6" t="s">
        <v>16</v>
      </c>
      <c r="E192" s="60">
        <v>5</v>
      </c>
      <c r="F192" s="62">
        <v>28</v>
      </c>
      <c r="G192" s="29"/>
      <c r="H192" s="71">
        <v>10</v>
      </c>
      <c r="I192" s="6" t="s">
        <v>71</v>
      </c>
      <c r="J192" s="60">
        <v>1</v>
      </c>
      <c r="K192" s="62">
        <f>9+21</f>
        <v>30</v>
      </c>
    </row>
    <row r="193" spans="2:11" x14ac:dyDescent="0.2">
      <c r="B193" s="50"/>
      <c r="C193" s="61">
        <v>9</v>
      </c>
      <c r="D193" s="6" t="s">
        <v>39</v>
      </c>
      <c r="E193" s="60">
        <v>2</v>
      </c>
      <c r="F193" s="62">
        <f>7+21</f>
        <v>28</v>
      </c>
      <c r="G193" s="29"/>
      <c r="H193" s="71">
        <v>10</v>
      </c>
      <c r="I193" s="73" t="s">
        <v>95</v>
      </c>
      <c r="J193" s="64">
        <v>1</v>
      </c>
      <c r="K193" s="62">
        <f>30</f>
        <v>30</v>
      </c>
    </row>
    <row r="194" spans="2:11" x14ac:dyDescent="0.2">
      <c r="B194" s="50"/>
      <c r="C194" s="61">
        <v>12</v>
      </c>
      <c r="D194" s="6" t="s">
        <v>20</v>
      </c>
      <c r="E194" s="60">
        <v>1</v>
      </c>
      <c r="F194" s="62">
        <v>26</v>
      </c>
      <c r="G194" s="29"/>
      <c r="H194" s="71">
        <v>12</v>
      </c>
      <c r="I194" s="6" t="s">
        <v>58</v>
      </c>
      <c r="J194" s="60">
        <v>4</v>
      </c>
      <c r="K194" s="62">
        <v>29</v>
      </c>
    </row>
    <row r="195" spans="2:11" x14ac:dyDescent="0.2">
      <c r="B195" s="50"/>
      <c r="C195" s="61">
        <v>12</v>
      </c>
      <c r="D195" s="6" t="s">
        <v>37</v>
      </c>
      <c r="E195" s="60">
        <v>2</v>
      </c>
      <c r="F195" s="62">
        <f>9+17</f>
        <v>26</v>
      </c>
      <c r="G195" s="29"/>
      <c r="H195" s="71">
        <v>12</v>
      </c>
      <c r="I195" s="6" t="s">
        <v>60</v>
      </c>
      <c r="J195" s="60">
        <v>5</v>
      </c>
      <c r="K195" s="62">
        <v>29</v>
      </c>
    </row>
    <row r="196" spans="2:11" x14ac:dyDescent="0.2">
      <c r="B196" s="50"/>
      <c r="C196" s="61">
        <v>12</v>
      </c>
      <c r="D196" s="6" t="s">
        <v>43</v>
      </c>
      <c r="E196" s="60">
        <v>1</v>
      </c>
      <c r="F196" s="62">
        <f>6+20</f>
        <v>26</v>
      </c>
      <c r="G196" s="29"/>
      <c r="H196" s="71">
        <v>14</v>
      </c>
      <c r="I196" s="6" t="s">
        <v>61</v>
      </c>
      <c r="J196" s="60">
        <v>5</v>
      </c>
      <c r="K196" s="62">
        <v>26</v>
      </c>
    </row>
    <row r="197" spans="2:11" ht="16" customHeight="1" x14ac:dyDescent="0.15">
      <c r="B197" s="50"/>
      <c r="C197" s="61">
        <v>12</v>
      </c>
      <c r="D197" s="63" t="s">
        <v>106</v>
      </c>
      <c r="E197" s="64">
        <v>3</v>
      </c>
      <c r="F197" s="62">
        <f>26</f>
        <v>26</v>
      </c>
      <c r="G197" s="29"/>
      <c r="H197" s="71">
        <v>15</v>
      </c>
      <c r="I197" s="73" t="s">
        <v>96</v>
      </c>
      <c r="J197" s="64">
        <v>1</v>
      </c>
      <c r="K197" s="62">
        <f>25</f>
        <v>25</v>
      </c>
    </row>
    <row r="198" spans="2:11" x14ac:dyDescent="0.2">
      <c r="B198" s="50"/>
      <c r="C198" s="61">
        <v>16</v>
      </c>
      <c r="D198" s="6" t="s">
        <v>18</v>
      </c>
      <c r="E198" s="60">
        <v>5</v>
      </c>
      <c r="F198" s="62">
        <v>25</v>
      </c>
      <c r="G198" s="29"/>
      <c r="H198" s="71">
        <v>16</v>
      </c>
      <c r="I198" s="6" t="s">
        <v>73</v>
      </c>
      <c r="J198" s="60">
        <v>2</v>
      </c>
      <c r="K198" s="72">
        <f>1+22</f>
        <v>23</v>
      </c>
    </row>
    <row r="199" spans="2:11" x14ac:dyDescent="0.2">
      <c r="B199" s="50"/>
      <c r="C199" s="61">
        <v>17</v>
      </c>
      <c r="D199" s="6" t="s">
        <v>22</v>
      </c>
      <c r="E199" s="60">
        <v>2</v>
      </c>
      <c r="F199" s="62">
        <v>22</v>
      </c>
      <c r="G199" s="29"/>
      <c r="H199" s="71">
        <v>17</v>
      </c>
      <c r="I199" s="6" t="s">
        <v>64</v>
      </c>
      <c r="J199" s="60">
        <v>1</v>
      </c>
      <c r="K199" s="62">
        <v>22</v>
      </c>
    </row>
    <row r="200" spans="2:11" x14ac:dyDescent="0.2">
      <c r="B200" s="50"/>
      <c r="C200" s="61">
        <v>17</v>
      </c>
      <c r="D200" s="65" t="s">
        <v>99</v>
      </c>
      <c r="E200" s="66">
        <v>2</v>
      </c>
      <c r="F200" s="62">
        <f>22</f>
        <v>22</v>
      </c>
      <c r="G200" s="29"/>
      <c r="H200" s="71">
        <v>18</v>
      </c>
      <c r="I200" s="6" t="s">
        <v>65</v>
      </c>
      <c r="J200" s="60">
        <v>1</v>
      </c>
      <c r="K200" s="62">
        <v>20</v>
      </c>
    </row>
    <row r="201" spans="2:11" x14ac:dyDescent="0.2">
      <c r="B201" s="50"/>
      <c r="C201" s="61">
        <v>19</v>
      </c>
      <c r="D201" s="6" t="s">
        <v>26</v>
      </c>
      <c r="E201" s="60">
        <v>1</v>
      </c>
      <c r="F201" s="62">
        <v>21</v>
      </c>
      <c r="G201" s="29"/>
      <c r="H201" s="71">
        <v>19</v>
      </c>
      <c r="I201" s="6" t="s">
        <v>89</v>
      </c>
      <c r="J201" s="60">
        <v>2</v>
      </c>
      <c r="K201" s="72">
        <v>17</v>
      </c>
    </row>
    <row r="202" spans="2:11" x14ac:dyDescent="0.2">
      <c r="B202" s="50"/>
      <c r="C202" s="61">
        <v>19</v>
      </c>
      <c r="D202" s="65" t="s">
        <v>74</v>
      </c>
      <c r="E202" s="66">
        <v>3</v>
      </c>
      <c r="F202" s="62">
        <f>21</f>
        <v>21</v>
      </c>
      <c r="G202" s="29"/>
      <c r="H202" s="71">
        <v>20</v>
      </c>
      <c r="I202" s="6" t="s">
        <v>67</v>
      </c>
      <c r="J202" s="60">
        <v>5</v>
      </c>
      <c r="K202" s="62">
        <v>16</v>
      </c>
    </row>
    <row r="203" spans="2:11" x14ac:dyDescent="0.2">
      <c r="B203" s="50"/>
      <c r="C203" s="61">
        <v>21</v>
      </c>
      <c r="D203" s="6" t="s">
        <v>28</v>
      </c>
      <c r="E203" s="60">
        <v>1</v>
      </c>
      <c r="F203" s="62">
        <v>19</v>
      </c>
      <c r="G203" s="29"/>
      <c r="H203" s="71">
        <v>21</v>
      </c>
      <c r="I203" s="6" t="s">
        <v>92</v>
      </c>
      <c r="J203" s="60">
        <v>3</v>
      </c>
      <c r="K203" s="62">
        <v>14</v>
      </c>
    </row>
    <row r="204" spans="2:11" x14ac:dyDescent="0.2">
      <c r="B204" s="50"/>
      <c r="C204" s="61">
        <v>22</v>
      </c>
      <c r="D204" s="6" t="s">
        <v>30</v>
      </c>
      <c r="E204" s="60">
        <v>2</v>
      </c>
      <c r="F204" s="62">
        <v>16</v>
      </c>
      <c r="G204"/>
      <c r="H204" s="71">
        <v>22</v>
      </c>
      <c r="I204" s="6" t="s">
        <v>70</v>
      </c>
      <c r="J204" s="60">
        <v>1</v>
      </c>
      <c r="K204" s="62">
        <f>11+1</f>
        <v>12</v>
      </c>
    </row>
    <row r="205" spans="2:11" x14ac:dyDescent="0.2">
      <c r="B205" s="50"/>
      <c r="C205" s="61">
        <v>23</v>
      </c>
      <c r="D205" s="6" t="s">
        <v>85</v>
      </c>
      <c r="E205" s="60">
        <v>2</v>
      </c>
      <c r="F205" s="62">
        <v>13</v>
      </c>
      <c r="G205"/>
      <c r="H205" s="71">
        <v>23</v>
      </c>
      <c r="I205" s="6" t="s">
        <v>91</v>
      </c>
      <c r="J205" s="60">
        <v>2</v>
      </c>
      <c r="K205" s="72">
        <v>9</v>
      </c>
    </row>
    <row r="206" spans="2:11" x14ac:dyDescent="0.2">
      <c r="B206" s="50"/>
      <c r="C206" s="61">
        <v>23</v>
      </c>
      <c r="D206" s="6" t="s">
        <v>35</v>
      </c>
      <c r="E206" s="60">
        <v>5</v>
      </c>
      <c r="F206" s="62">
        <v>13</v>
      </c>
      <c r="G206"/>
      <c r="H206" s="71">
        <v>24</v>
      </c>
      <c r="I206" s="6" t="s">
        <v>75</v>
      </c>
      <c r="J206" s="60">
        <v>2</v>
      </c>
      <c r="K206" s="62">
        <f>1+1</f>
        <v>2</v>
      </c>
    </row>
    <row r="207" spans="2:11" x14ac:dyDescent="0.2">
      <c r="B207" s="50"/>
      <c r="C207" s="61">
        <v>25</v>
      </c>
      <c r="D207" s="6" t="s">
        <v>41</v>
      </c>
      <c r="E207" s="60">
        <v>1</v>
      </c>
      <c r="F207" s="62">
        <f>8+1</f>
        <v>9</v>
      </c>
      <c r="G207"/>
      <c r="H207" s="71">
        <v>25</v>
      </c>
      <c r="I207" s="6" t="s">
        <v>72</v>
      </c>
      <c r="J207" s="60">
        <v>6</v>
      </c>
      <c r="K207" s="62">
        <v>1</v>
      </c>
    </row>
    <row r="208" spans="2:11" x14ac:dyDescent="0.2">
      <c r="B208" s="50"/>
      <c r="C208" s="61">
        <v>26</v>
      </c>
      <c r="D208" s="6" t="s">
        <v>84</v>
      </c>
      <c r="E208" s="60">
        <v>2</v>
      </c>
      <c r="F208" s="62">
        <v>5</v>
      </c>
      <c r="G208"/>
      <c r="H208" s="71">
        <v>25</v>
      </c>
      <c r="I208" s="6" t="s">
        <v>74</v>
      </c>
      <c r="J208" s="60">
        <v>2</v>
      </c>
      <c r="K208" s="72">
        <v>1</v>
      </c>
    </row>
    <row r="209" spans="2:11" x14ac:dyDescent="0.2">
      <c r="B209" s="50"/>
      <c r="C209" s="61">
        <v>27</v>
      </c>
      <c r="D209" s="6" t="s">
        <v>45</v>
      </c>
      <c r="E209" s="60">
        <v>6</v>
      </c>
      <c r="F209" s="62">
        <v>1</v>
      </c>
      <c r="G209"/>
      <c r="H209" s="71">
        <v>25</v>
      </c>
      <c r="I209" s="6" t="s">
        <v>76</v>
      </c>
      <c r="J209" s="60">
        <v>2</v>
      </c>
      <c r="K209" s="72">
        <v>1</v>
      </c>
    </row>
    <row r="210" spans="2:11" ht="16" customHeight="1" x14ac:dyDescent="0.2">
      <c r="B210" s="50"/>
      <c r="C210" s="61">
        <v>27</v>
      </c>
      <c r="D210" s="6" t="s">
        <v>47</v>
      </c>
      <c r="E210" s="60">
        <v>2</v>
      </c>
      <c r="F210" s="62">
        <v>1</v>
      </c>
      <c r="G210"/>
      <c r="H210" s="71">
        <v>25</v>
      </c>
      <c r="I210" s="65" t="s">
        <v>97</v>
      </c>
      <c r="J210" s="66">
        <v>2</v>
      </c>
      <c r="K210" s="62">
        <f>1</f>
        <v>1</v>
      </c>
    </row>
    <row r="211" spans="2:11" ht="16" customHeight="1" x14ac:dyDescent="0.2">
      <c r="B211" s="50"/>
      <c r="C211" s="61">
        <v>27</v>
      </c>
      <c r="D211" s="6" t="s">
        <v>49</v>
      </c>
      <c r="E211" s="60">
        <v>2</v>
      </c>
      <c r="F211" s="62">
        <v>1</v>
      </c>
      <c r="G211"/>
      <c r="H211" s="71"/>
      <c r="I211" s="74"/>
      <c r="J211" s="75"/>
      <c r="K211" s="72"/>
    </row>
    <row r="212" spans="2:11" ht="16" customHeight="1" x14ac:dyDescent="0.2">
      <c r="B212" s="50"/>
      <c r="C212" s="61">
        <v>27</v>
      </c>
      <c r="D212" s="6" t="s">
        <v>51</v>
      </c>
      <c r="E212" s="60">
        <v>2</v>
      </c>
      <c r="F212" s="62">
        <v>1</v>
      </c>
      <c r="G212"/>
      <c r="H212" s="71"/>
      <c r="I212" s="74"/>
      <c r="J212" s="75"/>
      <c r="K212" s="72"/>
    </row>
    <row r="213" spans="2:11" ht="16" customHeight="1" x14ac:dyDescent="0.2">
      <c r="B213" s="50"/>
      <c r="C213" s="61">
        <v>27</v>
      </c>
      <c r="D213" s="87" t="s">
        <v>52</v>
      </c>
      <c r="E213" s="88">
        <v>2</v>
      </c>
      <c r="F213" s="82">
        <v>1</v>
      </c>
      <c r="G213"/>
      <c r="H213" s="83"/>
      <c r="I213" s="84"/>
      <c r="J213" s="85"/>
      <c r="K213" s="86"/>
    </row>
    <row r="214" spans="2:11" x14ac:dyDescent="0.15">
      <c r="B214" s="50"/>
      <c r="C214" s="61">
        <v>27</v>
      </c>
      <c r="D214" s="80" t="s">
        <v>100</v>
      </c>
      <c r="E214" s="81">
        <v>2</v>
      </c>
      <c r="F214" s="82">
        <f>1</f>
        <v>1</v>
      </c>
      <c r="G214"/>
      <c r="H214" s="83"/>
      <c r="I214" s="84"/>
      <c r="J214" s="85"/>
      <c r="K214" s="86"/>
    </row>
    <row r="215" spans="2:11" x14ac:dyDescent="0.15">
      <c r="B215" s="50"/>
      <c r="C215" s="61">
        <v>27</v>
      </c>
      <c r="D215" s="80" t="s">
        <v>101</v>
      </c>
      <c r="E215" s="81">
        <v>1</v>
      </c>
      <c r="F215" s="82">
        <f>1</f>
        <v>1</v>
      </c>
      <c r="G215"/>
      <c r="H215" s="83"/>
      <c r="I215" s="84"/>
      <c r="J215" s="85"/>
      <c r="K215" s="86"/>
    </row>
    <row r="216" spans="2:11" x14ac:dyDescent="0.15">
      <c r="B216" s="50"/>
      <c r="C216" s="61">
        <v>27</v>
      </c>
      <c r="D216" s="80" t="s">
        <v>103</v>
      </c>
      <c r="E216" s="81">
        <v>2</v>
      </c>
      <c r="F216" s="82">
        <f>1</f>
        <v>1</v>
      </c>
      <c r="G216"/>
      <c r="H216" s="83"/>
      <c r="I216" s="84"/>
      <c r="J216" s="85"/>
      <c r="K216" s="86"/>
    </row>
    <row r="217" spans="2:11" ht="17" thickBot="1" x14ac:dyDescent="0.2">
      <c r="B217" s="50"/>
      <c r="C217" s="67">
        <v>27</v>
      </c>
      <c r="D217" s="68" t="s">
        <v>102</v>
      </c>
      <c r="E217" s="69">
        <v>5</v>
      </c>
      <c r="F217" s="70">
        <f>1</f>
        <v>1</v>
      </c>
      <c r="G217" s="47"/>
      <c r="H217" s="76"/>
      <c r="I217" s="77"/>
      <c r="J217" s="78"/>
      <c r="K217" s="79"/>
    </row>
  </sheetData>
  <sortState xmlns:xlrd2="http://schemas.microsoft.com/office/spreadsheetml/2017/richdata2" ref="H183:K210">
    <sortCondition descending="1" ref="K183:K210"/>
  </sortState>
  <mergeCells count="22">
    <mergeCell ref="B142:B176"/>
    <mergeCell ref="C142:K143"/>
    <mergeCell ref="C144:F144"/>
    <mergeCell ref="H144:K144"/>
    <mergeCell ref="B179:B217"/>
    <mergeCell ref="C179:K180"/>
    <mergeCell ref="C181:F181"/>
    <mergeCell ref="H181:K181"/>
    <mergeCell ref="B67:B99"/>
    <mergeCell ref="C67:K68"/>
    <mergeCell ref="C69:F69"/>
    <mergeCell ref="H69:K69"/>
    <mergeCell ref="B104:B138"/>
    <mergeCell ref="C104:K105"/>
    <mergeCell ref="C106:F106"/>
    <mergeCell ref="H106:K106"/>
    <mergeCell ref="C2:K3"/>
    <mergeCell ref="C4:F4"/>
    <mergeCell ref="H4:K4"/>
    <mergeCell ref="C30:K31"/>
    <mergeCell ref="C32:F32"/>
    <mergeCell ref="H32:K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V39"/>
  <sheetViews>
    <sheetView workbookViewId="0">
      <selection activeCell="V4" sqref="V4:V28"/>
    </sheetView>
  </sheetViews>
  <sheetFormatPr baseColWidth="10" defaultColWidth="12.6640625" defaultRowHeight="15.75" customHeight="1" x14ac:dyDescent="0.2"/>
  <cols>
    <col min="1" max="1" width="5" style="1" customWidth="1"/>
    <col min="2" max="2" width="9.1640625" style="1" bestFit="1" customWidth="1"/>
    <col min="3" max="3" width="17.33203125" style="1" bestFit="1" customWidth="1"/>
    <col min="4" max="4" width="28.33203125" style="1" bestFit="1" customWidth="1"/>
    <col min="5" max="6" width="7.83203125" style="1" bestFit="1" customWidth="1"/>
    <col min="7" max="7" width="9.5" style="1" bestFit="1" customWidth="1"/>
    <col min="8" max="8" width="12.6640625" style="1"/>
    <col min="9" max="9" width="9.6640625" style="1" bestFit="1" customWidth="1"/>
    <col min="10" max="11" width="10.83203125" style="1" bestFit="1" customWidth="1"/>
    <col min="12" max="12" width="12.6640625" style="1"/>
    <col min="13" max="13" width="9.1640625" style="1" bestFit="1" customWidth="1"/>
    <col min="14" max="14" width="15" style="1" bestFit="1" customWidth="1"/>
    <col min="15" max="15" width="28.33203125" style="1" bestFit="1" customWidth="1"/>
    <col min="16" max="17" width="7.83203125" style="1" bestFit="1" customWidth="1"/>
    <col min="18" max="18" width="9.5" style="1" bestFit="1" customWidth="1"/>
    <col min="19" max="19" width="12.6640625" style="1"/>
    <col min="20" max="20" width="9.6640625" style="1" bestFit="1" customWidth="1"/>
    <col min="21" max="22" width="10.83203125" style="1" bestFit="1" customWidth="1"/>
    <col min="23" max="16384" width="12.6640625" style="1"/>
  </cols>
  <sheetData>
    <row r="1" spans="2:22" ht="23" customHeight="1" x14ac:dyDescent="0.2"/>
    <row r="2" spans="2:22" s="2" customFormat="1" ht="21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  <c r="L2" s="3"/>
      <c r="M2" s="18" t="s">
        <v>54</v>
      </c>
      <c r="N2" s="19"/>
      <c r="O2" s="19"/>
      <c r="P2" s="19"/>
      <c r="Q2" s="19"/>
      <c r="R2" s="19"/>
      <c r="S2" s="19"/>
      <c r="T2" s="19"/>
      <c r="U2" s="19"/>
      <c r="V2" s="20"/>
    </row>
    <row r="3" spans="2:22" ht="15.75" customHeight="1" x14ac:dyDescent="0.2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77</v>
      </c>
      <c r="I3" s="4" t="s">
        <v>78</v>
      </c>
      <c r="J3" s="4" t="s">
        <v>79</v>
      </c>
      <c r="K3" s="4" t="s">
        <v>80</v>
      </c>
      <c r="L3" s="5"/>
      <c r="M3" s="4" t="s">
        <v>1</v>
      </c>
      <c r="N3" s="4" t="s">
        <v>55</v>
      </c>
      <c r="O3" s="4" t="s">
        <v>3</v>
      </c>
      <c r="P3" s="4" t="s">
        <v>4</v>
      </c>
      <c r="Q3" s="4" t="s">
        <v>5</v>
      </c>
      <c r="R3" s="4" t="s">
        <v>6</v>
      </c>
      <c r="S3" s="4" t="s">
        <v>77</v>
      </c>
      <c r="T3" s="4" t="s">
        <v>78</v>
      </c>
      <c r="U3" s="4" t="s">
        <v>79</v>
      </c>
      <c r="V3" s="4" t="s">
        <v>80</v>
      </c>
    </row>
    <row r="4" spans="2:22" ht="15.75" customHeight="1" x14ac:dyDescent="0.2">
      <c r="B4" s="6">
        <v>7</v>
      </c>
      <c r="C4" s="6" t="s">
        <v>7</v>
      </c>
      <c r="D4" s="6" t="s">
        <v>8</v>
      </c>
      <c r="E4" s="6">
        <v>2</v>
      </c>
      <c r="F4" s="7">
        <v>3.6932870370947057E-2</v>
      </c>
      <c r="G4" s="6">
        <v>6</v>
      </c>
      <c r="H4" s="6">
        <v>25</v>
      </c>
      <c r="I4" s="6">
        <v>1</v>
      </c>
      <c r="J4" s="6">
        <v>10</v>
      </c>
      <c r="K4" s="8">
        <f t="shared" ref="K4:K30" si="0">H4+I4+J4</f>
        <v>36</v>
      </c>
      <c r="M4" s="6">
        <v>9</v>
      </c>
      <c r="N4" s="6" t="s">
        <v>56</v>
      </c>
      <c r="O4" s="6" t="s">
        <v>10</v>
      </c>
      <c r="P4" s="6">
        <v>6</v>
      </c>
      <c r="Q4" s="7">
        <v>3.7488425925403135E-2</v>
      </c>
      <c r="R4" s="6">
        <v>7</v>
      </c>
      <c r="S4" s="6">
        <v>25</v>
      </c>
      <c r="T4" s="6">
        <v>1</v>
      </c>
      <c r="U4" s="6">
        <v>9</v>
      </c>
      <c r="V4" s="8">
        <f t="shared" ref="V4:V28" si="1">S4+T4+U4</f>
        <v>35</v>
      </c>
    </row>
    <row r="5" spans="2:22" ht="15.75" customHeight="1" x14ac:dyDescent="0.2">
      <c r="B5" s="6">
        <v>9</v>
      </c>
      <c r="C5" s="6" t="s">
        <v>9</v>
      </c>
      <c r="D5" s="6" t="s">
        <v>10</v>
      </c>
      <c r="E5" s="6">
        <v>6</v>
      </c>
      <c r="F5" s="7">
        <v>3.7488425925403135E-2</v>
      </c>
      <c r="G5" s="6">
        <v>7</v>
      </c>
      <c r="H5" s="6">
        <v>22</v>
      </c>
      <c r="I5" s="6">
        <v>1</v>
      </c>
      <c r="J5" s="6">
        <v>9</v>
      </c>
      <c r="K5" s="8">
        <f t="shared" si="0"/>
        <v>32</v>
      </c>
      <c r="M5" s="6">
        <v>11</v>
      </c>
      <c r="N5" s="6" t="s">
        <v>57</v>
      </c>
      <c r="O5" s="6" t="s">
        <v>82</v>
      </c>
      <c r="P5" s="6">
        <v>2</v>
      </c>
      <c r="Q5" s="7">
        <v>3.8217592591536231E-2</v>
      </c>
      <c r="R5" s="6">
        <v>9</v>
      </c>
      <c r="S5" s="6">
        <v>22</v>
      </c>
      <c r="T5" s="6">
        <v>1</v>
      </c>
      <c r="U5" s="6">
        <v>10</v>
      </c>
      <c r="V5" s="8">
        <f t="shared" si="1"/>
        <v>33</v>
      </c>
    </row>
    <row r="6" spans="2:22" ht="15.75" customHeight="1" x14ac:dyDescent="0.2">
      <c r="B6" s="6">
        <v>11</v>
      </c>
      <c r="C6" s="6" t="s">
        <v>11</v>
      </c>
      <c r="D6" s="6" t="s">
        <v>82</v>
      </c>
      <c r="E6" s="6">
        <v>2</v>
      </c>
      <c r="F6" s="7">
        <v>3.8217592591536231E-2</v>
      </c>
      <c r="G6" s="6">
        <v>9</v>
      </c>
      <c r="H6" s="6">
        <v>20</v>
      </c>
      <c r="I6" s="6">
        <v>1</v>
      </c>
      <c r="J6" s="6">
        <v>8</v>
      </c>
      <c r="K6" s="8">
        <f t="shared" si="0"/>
        <v>29</v>
      </c>
      <c r="M6" s="6">
        <v>14</v>
      </c>
      <c r="N6" s="6" t="s">
        <v>58</v>
      </c>
      <c r="O6" s="6" t="s">
        <v>13</v>
      </c>
      <c r="P6" s="6">
        <v>4</v>
      </c>
      <c r="Q6" s="7">
        <v>3.8842592592118308E-2</v>
      </c>
      <c r="R6" s="6">
        <v>10</v>
      </c>
      <c r="S6" s="6">
        <v>20</v>
      </c>
      <c r="T6" s="6">
        <v>1</v>
      </c>
      <c r="U6" s="6">
        <v>8</v>
      </c>
      <c r="V6" s="8">
        <f t="shared" si="1"/>
        <v>29</v>
      </c>
    </row>
    <row r="7" spans="2:22" ht="15.75" customHeight="1" x14ac:dyDescent="0.2">
      <c r="B7" s="6">
        <v>14</v>
      </c>
      <c r="C7" s="6" t="s">
        <v>12</v>
      </c>
      <c r="D7" s="6" t="s">
        <v>13</v>
      </c>
      <c r="E7" s="6">
        <v>4</v>
      </c>
      <c r="F7" s="7">
        <v>3.8842592592118308E-2</v>
      </c>
      <c r="G7" s="6">
        <v>10</v>
      </c>
      <c r="H7" s="6">
        <v>19</v>
      </c>
      <c r="I7" s="6">
        <v>1</v>
      </c>
      <c r="J7" s="6">
        <v>8</v>
      </c>
      <c r="K7" s="8">
        <f t="shared" si="0"/>
        <v>28</v>
      </c>
      <c r="M7" s="6">
        <v>18</v>
      </c>
      <c r="N7" s="6" t="s">
        <v>59</v>
      </c>
      <c r="O7" s="6" t="s">
        <v>15</v>
      </c>
      <c r="P7" s="6">
        <v>3</v>
      </c>
      <c r="Q7" s="7">
        <v>3.9097222223063E-2</v>
      </c>
      <c r="R7" s="6">
        <v>11</v>
      </c>
      <c r="S7" s="6">
        <v>19</v>
      </c>
      <c r="T7" s="6">
        <v>1</v>
      </c>
      <c r="U7" s="6">
        <v>9</v>
      </c>
      <c r="V7" s="8">
        <f t="shared" si="1"/>
        <v>29</v>
      </c>
    </row>
    <row r="8" spans="2:22" ht="15.75" customHeight="1" x14ac:dyDescent="0.2">
      <c r="B8" s="6">
        <v>20</v>
      </c>
      <c r="C8" s="6" t="s">
        <v>16</v>
      </c>
      <c r="D8" s="6" t="s">
        <v>17</v>
      </c>
      <c r="E8" s="6">
        <v>5</v>
      </c>
      <c r="F8" s="7">
        <v>3.9155092592409346E-2</v>
      </c>
      <c r="G8" s="6">
        <v>12</v>
      </c>
      <c r="H8" s="6">
        <v>17</v>
      </c>
      <c r="I8" s="6">
        <v>1</v>
      </c>
      <c r="J8" s="6">
        <v>10</v>
      </c>
      <c r="K8" s="8">
        <f t="shared" si="0"/>
        <v>28</v>
      </c>
      <c r="M8" s="6">
        <v>20</v>
      </c>
      <c r="N8" s="6" t="s">
        <v>60</v>
      </c>
      <c r="O8" s="6" t="s">
        <v>17</v>
      </c>
      <c r="P8" s="6">
        <v>5</v>
      </c>
      <c r="Q8" s="7">
        <v>3.9155092592409346E-2</v>
      </c>
      <c r="R8" s="6">
        <v>12</v>
      </c>
      <c r="S8" s="6">
        <v>18</v>
      </c>
      <c r="T8" s="6">
        <v>1</v>
      </c>
      <c r="U8" s="6">
        <v>10</v>
      </c>
      <c r="V8" s="8">
        <f t="shared" si="1"/>
        <v>29</v>
      </c>
    </row>
    <row r="9" spans="2:22" ht="15.75" customHeight="1" x14ac:dyDescent="0.2">
      <c r="B9" s="6">
        <v>18</v>
      </c>
      <c r="C9" s="6" t="s">
        <v>14</v>
      </c>
      <c r="D9" s="6" t="s">
        <v>15</v>
      </c>
      <c r="E9" s="6">
        <v>3</v>
      </c>
      <c r="F9" s="7">
        <v>3.9097222223063E-2</v>
      </c>
      <c r="G9" s="6">
        <v>11</v>
      </c>
      <c r="H9" s="6">
        <v>18</v>
      </c>
      <c r="I9" s="6">
        <v>1</v>
      </c>
      <c r="J9" s="6">
        <v>8</v>
      </c>
      <c r="K9" s="8">
        <f t="shared" si="0"/>
        <v>27</v>
      </c>
      <c r="M9" s="6">
        <v>28</v>
      </c>
      <c r="N9" s="6" t="s">
        <v>61</v>
      </c>
      <c r="O9" s="6" t="s">
        <v>19</v>
      </c>
      <c r="P9" s="6">
        <v>5</v>
      </c>
      <c r="Q9" s="7">
        <v>3.9317129630944692E-2</v>
      </c>
      <c r="R9" s="6">
        <v>13</v>
      </c>
      <c r="S9" s="6">
        <v>17</v>
      </c>
      <c r="T9" s="6">
        <v>1</v>
      </c>
      <c r="U9" s="6">
        <v>8</v>
      </c>
      <c r="V9" s="8">
        <f t="shared" si="1"/>
        <v>26</v>
      </c>
    </row>
    <row r="10" spans="2:22" ht="15.75" customHeight="1" x14ac:dyDescent="0.2">
      <c r="B10" s="6">
        <v>24</v>
      </c>
      <c r="C10" s="6" t="s">
        <v>20</v>
      </c>
      <c r="D10" s="6" t="s">
        <v>21</v>
      </c>
      <c r="E10" s="6">
        <v>1</v>
      </c>
      <c r="F10" s="7">
        <v>4.0081018520140788E-2</v>
      </c>
      <c r="G10" s="6">
        <v>15</v>
      </c>
      <c r="H10" s="6">
        <v>15</v>
      </c>
      <c r="I10" s="6">
        <v>1</v>
      </c>
      <c r="J10" s="6">
        <v>10</v>
      </c>
      <c r="K10" s="8">
        <f t="shared" si="0"/>
        <v>26</v>
      </c>
      <c r="M10" s="6">
        <v>21</v>
      </c>
      <c r="N10" s="6" t="s">
        <v>87</v>
      </c>
      <c r="O10" s="6" t="s">
        <v>88</v>
      </c>
      <c r="P10" s="6">
        <v>1</v>
      </c>
      <c r="Q10" s="7">
        <v>4.0289351851851847E-2</v>
      </c>
      <c r="R10" s="6">
        <v>18</v>
      </c>
      <c r="S10" s="6">
        <v>15</v>
      </c>
      <c r="T10" s="6">
        <v>1</v>
      </c>
      <c r="U10" s="6">
        <v>10</v>
      </c>
      <c r="V10" s="8">
        <f t="shared" si="1"/>
        <v>26</v>
      </c>
    </row>
    <row r="11" spans="2:22" ht="15.75" customHeight="1" x14ac:dyDescent="0.2">
      <c r="B11" s="6">
        <v>28</v>
      </c>
      <c r="C11" s="6" t="s">
        <v>18</v>
      </c>
      <c r="D11" s="6" t="s">
        <v>19</v>
      </c>
      <c r="E11" s="6">
        <v>5</v>
      </c>
      <c r="F11" s="7">
        <v>3.9317129630944692E-2</v>
      </c>
      <c r="G11" s="6">
        <v>13</v>
      </c>
      <c r="H11" s="6">
        <v>16</v>
      </c>
      <c r="I11" s="6">
        <v>1</v>
      </c>
      <c r="J11" s="6">
        <v>8</v>
      </c>
      <c r="K11" s="8">
        <f t="shared" si="0"/>
        <v>25</v>
      </c>
      <c r="M11" s="6">
        <v>22</v>
      </c>
      <c r="N11" s="6" t="s">
        <v>62</v>
      </c>
      <c r="O11" s="6" t="s">
        <v>23</v>
      </c>
      <c r="P11" s="6">
        <v>2</v>
      </c>
      <c r="Q11" s="7">
        <v>4.0162037035770481E-2</v>
      </c>
      <c r="R11" s="6">
        <v>17</v>
      </c>
      <c r="S11" s="6">
        <v>16</v>
      </c>
      <c r="T11" s="6">
        <v>1</v>
      </c>
      <c r="U11" s="6">
        <v>8</v>
      </c>
      <c r="V11" s="8">
        <f t="shared" si="1"/>
        <v>25</v>
      </c>
    </row>
    <row r="12" spans="2:22" ht="15.75" customHeight="1" x14ac:dyDescent="0.2">
      <c r="B12" s="6">
        <v>22</v>
      </c>
      <c r="C12" s="6" t="s">
        <v>22</v>
      </c>
      <c r="D12" s="6" t="s">
        <v>23</v>
      </c>
      <c r="E12" s="6">
        <v>2</v>
      </c>
      <c r="F12" s="7">
        <v>4.0162037035770481E-2</v>
      </c>
      <c r="G12" s="6">
        <v>17</v>
      </c>
      <c r="H12" s="6">
        <v>14</v>
      </c>
      <c r="I12" s="6">
        <v>1</v>
      </c>
      <c r="J12" s="6">
        <v>7</v>
      </c>
      <c r="K12" s="8">
        <f t="shared" si="0"/>
        <v>22</v>
      </c>
      <c r="M12" s="6">
        <v>33</v>
      </c>
      <c r="N12" s="6" t="s">
        <v>63</v>
      </c>
      <c r="O12" s="6" t="s">
        <v>25</v>
      </c>
      <c r="P12" s="6">
        <v>2</v>
      </c>
      <c r="Q12" s="7">
        <v>4.0613425924675539E-2</v>
      </c>
      <c r="R12" s="6">
        <v>19</v>
      </c>
      <c r="S12" s="6">
        <v>14</v>
      </c>
      <c r="T12" s="6">
        <v>1</v>
      </c>
      <c r="U12" s="6">
        <v>7</v>
      </c>
      <c r="V12" s="8">
        <f t="shared" si="1"/>
        <v>22</v>
      </c>
    </row>
    <row r="13" spans="2:22" ht="15.75" customHeight="1" x14ac:dyDescent="0.2">
      <c r="B13" s="6">
        <v>34</v>
      </c>
      <c r="C13" s="6" t="s">
        <v>26</v>
      </c>
      <c r="D13" s="6" t="s">
        <v>27</v>
      </c>
      <c r="E13" s="6">
        <v>1</v>
      </c>
      <c r="F13" s="7">
        <v>4.0972222221171251E-2</v>
      </c>
      <c r="G13" s="6">
        <v>22</v>
      </c>
      <c r="H13" s="6">
        <v>12</v>
      </c>
      <c r="I13" s="6">
        <v>1</v>
      </c>
      <c r="J13" s="6">
        <v>8</v>
      </c>
      <c r="K13" s="8">
        <f t="shared" si="0"/>
        <v>21</v>
      </c>
      <c r="M13" s="6">
        <v>34</v>
      </c>
      <c r="N13" s="6" t="s">
        <v>64</v>
      </c>
      <c r="O13" s="6" t="s">
        <v>27</v>
      </c>
      <c r="P13" s="6">
        <v>1</v>
      </c>
      <c r="Q13" s="7">
        <v>4.0972222221171251E-2</v>
      </c>
      <c r="R13" s="6">
        <v>22</v>
      </c>
      <c r="S13" s="6">
        <v>13</v>
      </c>
      <c r="T13" s="6">
        <v>1</v>
      </c>
      <c r="U13" s="6">
        <v>8</v>
      </c>
      <c r="V13" s="8">
        <f t="shared" si="1"/>
        <v>22</v>
      </c>
    </row>
    <row r="14" spans="2:22" ht="15.75" customHeight="1" x14ac:dyDescent="0.2">
      <c r="B14" s="6">
        <v>33</v>
      </c>
      <c r="C14" s="6" t="s">
        <v>24</v>
      </c>
      <c r="D14" s="6" t="s">
        <v>25</v>
      </c>
      <c r="E14" s="6">
        <v>2</v>
      </c>
      <c r="F14" s="7">
        <v>4.0613425924675539E-2</v>
      </c>
      <c r="G14" s="6">
        <v>19</v>
      </c>
      <c r="H14" s="6">
        <v>13</v>
      </c>
      <c r="I14" s="6">
        <v>1</v>
      </c>
      <c r="J14" s="6">
        <v>6</v>
      </c>
      <c r="K14" s="8">
        <f t="shared" si="0"/>
        <v>20</v>
      </c>
      <c r="M14" s="6">
        <v>15</v>
      </c>
      <c r="N14" s="6" t="s">
        <v>65</v>
      </c>
      <c r="O14" s="6" t="s">
        <v>29</v>
      </c>
      <c r="P14" s="6">
        <v>1</v>
      </c>
      <c r="Q14" s="7">
        <v>4.1087962963501923E-2</v>
      </c>
      <c r="R14" s="6">
        <v>23</v>
      </c>
      <c r="S14" s="6">
        <v>12</v>
      </c>
      <c r="T14" s="6">
        <v>1</v>
      </c>
      <c r="U14" s="6">
        <v>7</v>
      </c>
      <c r="V14" s="8">
        <f t="shared" si="1"/>
        <v>20</v>
      </c>
    </row>
    <row r="15" spans="2:22" ht="15.75" customHeight="1" x14ac:dyDescent="0.2">
      <c r="B15" s="6">
        <v>15</v>
      </c>
      <c r="C15" s="6" t="s">
        <v>28</v>
      </c>
      <c r="D15" s="6" t="s">
        <v>29</v>
      </c>
      <c r="E15" s="6">
        <v>1</v>
      </c>
      <c r="F15" s="7">
        <v>4.1087962963501923E-2</v>
      </c>
      <c r="G15" s="6">
        <v>23</v>
      </c>
      <c r="H15" s="6">
        <v>11</v>
      </c>
      <c r="I15" s="6">
        <v>1</v>
      </c>
      <c r="J15" s="6">
        <v>7</v>
      </c>
      <c r="K15" s="8">
        <f t="shared" si="0"/>
        <v>19</v>
      </c>
      <c r="M15" s="6">
        <v>25</v>
      </c>
      <c r="N15" s="6" t="s">
        <v>66</v>
      </c>
      <c r="O15" s="6" t="s">
        <v>17</v>
      </c>
      <c r="P15" s="6">
        <v>5</v>
      </c>
      <c r="Q15" s="7">
        <v>4.1585648148611654E-2</v>
      </c>
      <c r="R15" s="6">
        <v>25</v>
      </c>
      <c r="S15" s="6">
        <v>11</v>
      </c>
      <c r="T15" s="6">
        <v>1</v>
      </c>
      <c r="U15" s="6">
        <v>7</v>
      </c>
      <c r="V15" s="8">
        <f t="shared" si="1"/>
        <v>19</v>
      </c>
    </row>
    <row r="16" spans="2:22" ht="15.75" customHeight="1" x14ac:dyDescent="0.2">
      <c r="B16" s="6">
        <v>25</v>
      </c>
      <c r="C16" s="6" t="s">
        <v>32</v>
      </c>
      <c r="D16" s="6" t="s">
        <v>17</v>
      </c>
      <c r="E16" s="6">
        <v>5</v>
      </c>
      <c r="F16" s="7">
        <v>4.1585648148611654E-2</v>
      </c>
      <c r="G16" s="6">
        <v>25</v>
      </c>
      <c r="H16" s="6">
        <v>9</v>
      </c>
      <c r="I16" s="6">
        <v>1</v>
      </c>
      <c r="J16" s="6">
        <v>7</v>
      </c>
      <c r="K16" s="8">
        <f t="shared" si="0"/>
        <v>17</v>
      </c>
      <c r="M16" s="6">
        <v>39</v>
      </c>
      <c r="N16" s="6" t="s">
        <v>89</v>
      </c>
      <c r="O16" s="6" t="s">
        <v>90</v>
      </c>
      <c r="P16" s="6">
        <v>2</v>
      </c>
      <c r="Q16" s="7">
        <v>4.2083333333333334E-2</v>
      </c>
      <c r="R16" s="6">
        <v>26</v>
      </c>
      <c r="S16" s="6">
        <v>10</v>
      </c>
      <c r="T16" s="6">
        <v>1</v>
      </c>
      <c r="U16" s="6">
        <v>6</v>
      </c>
      <c r="V16" s="8">
        <f t="shared" si="1"/>
        <v>17</v>
      </c>
    </row>
    <row r="17" spans="2:22" ht="15.75" customHeight="1" x14ac:dyDescent="0.2">
      <c r="B17" s="6">
        <v>46</v>
      </c>
      <c r="C17" s="6" t="s">
        <v>30</v>
      </c>
      <c r="D17" s="6" t="s">
        <v>31</v>
      </c>
      <c r="E17" s="6">
        <v>2</v>
      </c>
      <c r="F17" s="7">
        <v>4.1354166667588288E-2</v>
      </c>
      <c r="G17" s="6">
        <v>24</v>
      </c>
      <c r="H17" s="6">
        <v>10</v>
      </c>
      <c r="I17" s="6">
        <v>1</v>
      </c>
      <c r="J17" s="6">
        <v>5</v>
      </c>
      <c r="K17" s="8">
        <f t="shared" si="0"/>
        <v>16</v>
      </c>
      <c r="M17" s="6">
        <v>16</v>
      </c>
      <c r="N17" s="6" t="s">
        <v>67</v>
      </c>
      <c r="O17" s="6" t="s">
        <v>36</v>
      </c>
      <c r="P17" s="6">
        <v>5</v>
      </c>
      <c r="Q17" s="7">
        <v>4.2499999999563443E-2</v>
      </c>
      <c r="R17" s="6">
        <v>28</v>
      </c>
      <c r="S17" s="6">
        <v>9</v>
      </c>
      <c r="T17" s="6">
        <v>1</v>
      </c>
      <c r="U17" s="6">
        <v>6</v>
      </c>
      <c r="V17" s="8">
        <f t="shared" si="1"/>
        <v>16</v>
      </c>
    </row>
    <row r="18" spans="2:22" ht="15.75" customHeight="1" x14ac:dyDescent="0.2">
      <c r="B18" s="6">
        <v>44</v>
      </c>
      <c r="C18" s="6" t="s">
        <v>33</v>
      </c>
      <c r="D18" s="6" t="s">
        <v>34</v>
      </c>
      <c r="E18" s="6">
        <v>1</v>
      </c>
      <c r="F18" s="7">
        <v>4.2372685184091097E-2</v>
      </c>
      <c r="G18" s="6">
        <v>27</v>
      </c>
      <c r="H18" s="6">
        <v>7</v>
      </c>
      <c r="I18" s="6">
        <v>1</v>
      </c>
      <c r="J18" s="6">
        <v>6</v>
      </c>
      <c r="K18" s="8">
        <f t="shared" si="0"/>
        <v>14</v>
      </c>
      <c r="M18" s="6">
        <v>47</v>
      </c>
      <c r="N18" s="6" t="s">
        <v>68</v>
      </c>
      <c r="O18" s="6" t="s">
        <v>38</v>
      </c>
      <c r="P18" s="6">
        <v>2</v>
      </c>
      <c r="Q18" s="7">
        <v>4.309027777708252E-2</v>
      </c>
      <c r="R18" s="6">
        <v>30</v>
      </c>
      <c r="S18" s="6">
        <v>8</v>
      </c>
      <c r="T18" s="6">
        <v>1</v>
      </c>
      <c r="U18" s="6">
        <v>5</v>
      </c>
      <c r="V18" s="8">
        <f t="shared" si="1"/>
        <v>14</v>
      </c>
    </row>
    <row r="19" spans="2:22" ht="15.75" customHeight="1" x14ac:dyDescent="0.2">
      <c r="B19" s="6">
        <v>39</v>
      </c>
      <c r="C19" s="6" t="s">
        <v>85</v>
      </c>
      <c r="D19" s="6" t="s">
        <v>86</v>
      </c>
      <c r="E19" s="6">
        <v>2</v>
      </c>
      <c r="F19" s="7">
        <v>4.2083333333333334E-2</v>
      </c>
      <c r="G19" s="6">
        <v>26</v>
      </c>
      <c r="H19" s="6">
        <v>8</v>
      </c>
      <c r="I19" s="6">
        <v>1</v>
      </c>
      <c r="J19" s="6">
        <v>4</v>
      </c>
      <c r="K19" s="8">
        <f t="shared" si="0"/>
        <v>13</v>
      </c>
      <c r="M19" s="6">
        <v>38</v>
      </c>
      <c r="N19" s="6" t="s">
        <v>92</v>
      </c>
      <c r="O19" s="6" t="s">
        <v>93</v>
      </c>
      <c r="P19" s="6">
        <v>3</v>
      </c>
      <c r="Q19" s="7">
        <v>4.3680555555555556E-2</v>
      </c>
      <c r="R19" s="6">
        <v>33</v>
      </c>
      <c r="S19" s="6">
        <v>6</v>
      </c>
      <c r="T19" s="6">
        <v>1</v>
      </c>
      <c r="U19" s="6">
        <v>7</v>
      </c>
      <c r="V19" s="8">
        <f t="shared" si="1"/>
        <v>14</v>
      </c>
    </row>
    <row r="20" spans="2:22" ht="15.75" customHeight="1" x14ac:dyDescent="0.2">
      <c r="B20" s="6">
        <v>16</v>
      </c>
      <c r="C20" s="6" t="s">
        <v>35</v>
      </c>
      <c r="D20" s="6" t="s">
        <v>36</v>
      </c>
      <c r="E20" s="6">
        <v>5</v>
      </c>
      <c r="F20" s="7">
        <v>4.2499999999563443E-2</v>
      </c>
      <c r="G20" s="6">
        <v>28</v>
      </c>
      <c r="H20" s="6">
        <v>6</v>
      </c>
      <c r="I20" s="6">
        <v>1</v>
      </c>
      <c r="J20" s="6">
        <v>6</v>
      </c>
      <c r="K20" s="8">
        <f t="shared" si="0"/>
        <v>13</v>
      </c>
      <c r="M20" s="6">
        <v>43</v>
      </c>
      <c r="N20" s="6" t="s">
        <v>69</v>
      </c>
      <c r="O20" s="6" t="s">
        <v>40</v>
      </c>
      <c r="P20" s="6">
        <v>2</v>
      </c>
      <c r="Q20" s="7">
        <v>4.3240740742476191E-2</v>
      </c>
      <c r="R20" s="6">
        <v>31</v>
      </c>
      <c r="S20" s="6">
        <v>7</v>
      </c>
      <c r="T20" s="6">
        <v>1</v>
      </c>
      <c r="U20" s="6">
        <v>4</v>
      </c>
      <c r="V20" s="8">
        <f t="shared" si="1"/>
        <v>12</v>
      </c>
    </row>
    <row r="21" spans="2:22" ht="15.75" customHeight="1" x14ac:dyDescent="0.2">
      <c r="B21" s="6">
        <v>47</v>
      </c>
      <c r="C21" s="6" t="s">
        <v>37</v>
      </c>
      <c r="D21" s="6" t="s">
        <v>38</v>
      </c>
      <c r="E21" s="6">
        <v>2</v>
      </c>
      <c r="F21" s="7">
        <v>4.309027777708252E-2</v>
      </c>
      <c r="G21" s="6">
        <v>30</v>
      </c>
      <c r="H21" s="6">
        <v>5</v>
      </c>
      <c r="I21" s="6">
        <v>1</v>
      </c>
      <c r="J21" s="6">
        <v>3</v>
      </c>
      <c r="K21" s="8">
        <f t="shared" si="0"/>
        <v>9</v>
      </c>
      <c r="M21" s="6">
        <v>42</v>
      </c>
      <c r="N21" s="6" t="s">
        <v>70</v>
      </c>
      <c r="O21" s="6" t="s">
        <v>42</v>
      </c>
      <c r="P21" s="6">
        <v>1</v>
      </c>
      <c r="Q21" s="7">
        <v>4.5196759259852115E-2</v>
      </c>
      <c r="R21" s="6">
        <v>35</v>
      </c>
      <c r="S21" s="6">
        <v>4</v>
      </c>
      <c r="T21" s="6">
        <v>1</v>
      </c>
      <c r="U21" s="6">
        <v>6</v>
      </c>
      <c r="V21" s="8">
        <f t="shared" si="1"/>
        <v>11</v>
      </c>
    </row>
    <row r="22" spans="2:22" ht="15.75" customHeight="1" x14ac:dyDescent="0.2">
      <c r="B22" s="6">
        <v>42</v>
      </c>
      <c r="C22" s="6" t="s">
        <v>41</v>
      </c>
      <c r="D22" s="6" t="s">
        <v>42</v>
      </c>
      <c r="E22" s="6">
        <v>1</v>
      </c>
      <c r="F22" s="7">
        <v>4.5196759259852115E-2</v>
      </c>
      <c r="G22" s="6">
        <v>35</v>
      </c>
      <c r="H22" s="6">
        <v>2</v>
      </c>
      <c r="I22" s="6">
        <v>1</v>
      </c>
      <c r="J22" s="6">
        <v>5</v>
      </c>
      <c r="K22" s="8">
        <f t="shared" si="0"/>
        <v>8</v>
      </c>
      <c r="M22" s="6">
        <v>36</v>
      </c>
      <c r="N22" s="6" t="s">
        <v>91</v>
      </c>
      <c r="O22" s="6" t="s">
        <v>83</v>
      </c>
      <c r="P22" s="6">
        <v>2</v>
      </c>
      <c r="Q22" s="7">
        <v>4.4016203703703703E-2</v>
      </c>
      <c r="R22" s="6">
        <v>34</v>
      </c>
      <c r="S22" s="6">
        <v>5</v>
      </c>
      <c r="T22" s="6">
        <v>1</v>
      </c>
      <c r="U22" s="6">
        <v>3</v>
      </c>
      <c r="V22" s="8">
        <f t="shared" si="1"/>
        <v>9</v>
      </c>
    </row>
    <row r="23" spans="2:22" ht="15.75" customHeight="1" x14ac:dyDescent="0.2">
      <c r="B23" s="6">
        <v>43</v>
      </c>
      <c r="C23" s="6" t="s">
        <v>39</v>
      </c>
      <c r="D23" s="6" t="s">
        <v>40</v>
      </c>
      <c r="E23" s="6">
        <v>2</v>
      </c>
      <c r="F23" s="7">
        <v>4.3240740742476191E-2</v>
      </c>
      <c r="G23" s="6">
        <v>31</v>
      </c>
      <c r="H23" s="6">
        <v>4</v>
      </c>
      <c r="I23" s="6">
        <v>1</v>
      </c>
      <c r="J23" s="6">
        <v>2</v>
      </c>
      <c r="K23" s="8">
        <f t="shared" si="0"/>
        <v>7</v>
      </c>
      <c r="M23" s="6">
        <v>26</v>
      </c>
      <c r="N23" s="6" t="s">
        <v>71</v>
      </c>
      <c r="O23" s="6" t="s">
        <v>44</v>
      </c>
      <c r="P23" s="6">
        <v>1</v>
      </c>
      <c r="Q23" s="7">
        <v>5.8414351853571134E-2</v>
      </c>
      <c r="R23" s="6">
        <v>36</v>
      </c>
      <c r="S23" s="6">
        <v>3</v>
      </c>
      <c r="T23" s="6">
        <v>1</v>
      </c>
      <c r="U23" s="6">
        <v>5</v>
      </c>
      <c r="V23" s="8">
        <f t="shared" si="1"/>
        <v>9</v>
      </c>
    </row>
    <row r="24" spans="2:22" ht="15.75" customHeight="1" x14ac:dyDescent="0.2">
      <c r="B24" s="6">
        <v>26</v>
      </c>
      <c r="C24" s="6" t="s">
        <v>43</v>
      </c>
      <c r="D24" s="6" t="s">
        <v>44</v>
      </c>
      <c r="E24" s="6">
        <v>1</v>
      </c>
      <c r="F24" s="7">
        <v>5.8414351853571134E-2</v>
      </c>
      <c r="G24" s="6">
        <v>36</v>
      </c>
      <c r="H24" s="6">
        <v>1</v>
      </c>
      <c r="I24" s="6">
        <v>1</v>
      </c>
      <c r="J24" s="6">
        <v>4</v>
      </c>
      <c r="K24" s="8">
        <f t="shared" si="0"/>
        <v>6</v>
      </c>
      <c r="M24" s="6">
        <v>8</v>
      </c>
      <c r="N24" s="6" t="s">
        <v>72</v>
      </c>
      <c r="O24" s="6" t="s">
        <v>46</v>
      </c>
      <c r="P24" s="6">
        <v>6</v>
      </c>
      <c r="Q24" s="7" t="s">
        <v>81</v>
      </c>
      <c r="R24" s="6"/>
      <c r="S24" s="6">
        <v>0</v>
      </c>
      <c r="T24" s="6">
        <v>1</v>
      </c>
      <c r="U24" s="6">
        <v>0</v>
      </c>
      <c r="V24" s="8">
        <f t="shared" si="1"/>
        <v>1</v>
      </c>
    </row>
    <row r="25" spans="2:22" ht="15.75" customHeight="1" x14ac:dyDescent="0.2">
      <c r="B25" s="6">
        <v>36</v>
      </c>
      <c r="C25" s="6" t="s">
        <v>84</v>
      </c>
      <c r="D25" s="6" t="s">
        <v>83</v>
      </c>
      <c r="E25" s="6">
        <v>2</v>
      </c>
      <c r="F25" s="7">
        <v>4.4016203703703703E-2</v>
      </c>
      <c r="G25" s="6">
        <v>34</v>
      </c>
      <c r="H25" s="6">
        <v>3</v>
      </c>
      <c r="I25" s="6">
        <v>1</v>
      </c>
      <c r="J25" s="6">
        <v>1</v>
      </c>
      <c r="K25" s="8">
        <f t="shared" si="0"/>
        <v>5</v>
      </c>
      <c r="M25" s="6">
        <v>10</v>
      </c>
      <c r="N25" s="6" t="s">
        <v>73</v>
      </c>
      <c r="O25" s="6" t="s">
        <v>48</v>
      </c>
      <c r="P25" s="6">
        <v>2</v>
      </c>
      <c r="Q25" s="7" t="s">
        <v>81</v>
      </c>
      <c r="R25" s="6"/>
      <c r="S25" s="6">
        <v>0</v>
      </c>
      <c r="T25" s="6">
        <v>1</v>
      </c>
      <c r="U25" s="6">
        <v>0</v>
      </c>
      <c r="V25" s="8">
        <f t="shared" si="1"/>
        <v>1</v>
      </c>
    </row>
    <row r="26" spans="2:22" ht="15.75" customHeight="1" x14ac:dyDescent="0.2">
      <c r="B26" s="6">
        <v>8</v>
      </c>
      <c r="C26" s="6" t="s">
        <v>45</v>
      </c>
      <c r="D26" s="6" t="s">
        <v>46</v>
      </c>
      <c r="E26" s="6">
        <v>6</v>
      </c>
      <c r="F26" s="7" t="s">
        <v>81</v>
      </c>
      <c r="G26" s="6"/>
      <c r="H26" s="6">
        <v>0</v>
      </c>
      <c r="I26" s="6">
        <v>1</v>
      </c>
      <c r="J26" s="6">
        <v>0</v>
      </c>
      <c r="K26" s="8">
        <f t="shared" si="0"/>
        <v>1</v>
      </c>
      <c r="M26" s="6">
        <v>23</v>
      </c>
      <c r="N26" s="6" t="s">
        <v>74</v>
      </c>
      <c r="O26" s="6" t="s">
        <v>50</v>
      </c>
      <c r="P26" s="6">
        <v>2</v>
      </c>
      <c r="Q26" s="7" t="s">
        <v>81</v>
      </c>
      <c r="R26" s="6"/>
      <c r="S26" s="6">
        <v>0</v>
      </c>
      <c r="T26" s="6">
        <v>1</v>
      </c>
      <c r="U26" s="6">
        <v>0</v>
      </c>
      <c r="V26" s="8">
        <f t="shared" si="1"/>
        <v>1</v>
      </c>
    </row>
    <row r="27" spans="2:22" ht="15.75" customHeight="1" x14ac:dyDescent="0.2">
      <c r="B27" s="6">
        <v>10</v>
      </c>
      <c r="C27" s="6" t="s">
        <v>47</v>
      </c>
      <c r="D27" s="6" t="s">
        <v>48</v>
      </c>
      <c r="E27" s="6">
        <v>2</v>
      </c>
      <c r="F27" s="7" t="s">
        <v>81</v>
      </c>
      <c r="G27" s="6"/>
      <c r="H27" s="6">
        <v>0</v>
      </c>
      <c r="I27" s="6">
        <v>1</v>
      </c>
      <c r="J27" s="6">
        <v>0</v>
      </c>
      <c r="K27" s="8">
        <f t="shared" si="0"/>
        <v>1</v>
      </c>
      <c r="M27" s="6">
        <v>30</v>
      </c>
      <c r="N27" s="6" t="s">
        <v>75</v>
      </c>
      <c r="O27" s="6" t="s">
        <v>23</v>
      </c>
      <c r="P27" s="6">
        <v>2</v>
      </c>
      <c r="Q27" s="7" t="s">
        <v>81</v>
      </c>
      <c r="R27" s="6"/>
      <c r="S27" s="6">
        <v>0</v>
      </c>
      <c r="T27" s="6">
        <v>1</v>
      </c>
      <c r="U27" s="6">
        <v>0</v>
      </c>
      <c r="V27" s="8">
        <f t="shared" si="1"/>
        <v>1</v>
      </c>
    </row>
    <row r="28" spans="2:22" ht="15.75" customHeight="1" x14ac:dyDescent="0.2">
      <c r="B28" s="6">
        <v>23</v>
      </c>
      <c r="C28" s="6" t="s">
        <v>49</v>
      </c>
      <c r="D28" s="6" t="s">
        <v>50</v>
      </c>
      <c r="E28" s="6">
        <v>2</v>
      </c>
      <c r="F28" s="7" t="s">
        <v>81</v>
      </c>
      <c r="G28" s="6"/>
      <c r="H28" s="6">
        <v>0</v>
      </c>
      <c r="I28" s="6">
        <v>1</v>
      </c>
      <c r="J28" s="6">
        <v>0</v>
      </c>
      <c r="K28" s="8">
        <f t="shared" si="0"/>
        <v>1</v>
      </c>
      <c r="M28" s="6">
        <v>35</v>
      </c>
      <c r="N28" s="6" t="s">
        <v>76</v>
      </c>
      <c r="O28" s="6" t="s">
        <v>53</v>
      </c>
      <c r="P28" s="6">
        <v>2</v>
      </c>
      <c r="Q28" s="7" t="s">
        <v>81</v>
      </c>
      <c r="R28" s="6"/>
      <c r="S28" s="6">
        <v>0</v>
      </c>
      <c r="T28" s="6">
        <v>1</v>
      </c>
      <c r="U28" s="6">
        <v>0</v>
      </c>
      <c r="V28" s="8">
        <f t="shared" si="1"/>
        <v>1</v>
      </c>
    </row>
    <row r="29" spans="2:22" ht="15.75" customHeight="1" x14ac:dyDescent="0.2">
      <c r="B29" s="6">
        <v>30</v>
      </c>
      <c r="C29" s="6" t="s">
        <v>51</v>
      </c>
      <c r="D29" s="6" t="s">
        <v>23</v>
      </c>
      <c r="E29" s="6">
        <v>2</v>
      </c>
      <c r="F29" s="7" t="s">
        <v>81</v>
      </c>
      <c r="G29" s="6"/>
      <c r="H29" s="8">
        <v>0</v>
      </c>
      <c r="I29" s="6">
        <v>1</v>
      </c>
      <c r="J29" s="6">
        <v>0</v>
      </c>
      <c r="K29" s="8">
        <f t="shared" si="0"/>
        <v>1</v>
      </c>
      <c r="M29" s="6"/>
      <c r="N29" s="6"/>
      <c r="O29" s="6"/>
      <c r="P29" s="6"/>
      <c r="Q29" s="7"/>
      <c r="R29" s="6"/>
      <c r="S29" s="6"/>
      <c r="T29" s="6"/>
      <c r="U29" s="6"/>
      <c r="V29" s="8"/>
    </row>
    <row r="30" spans="2:22" ht="15.75" customHeight="1" x14ac:dyDescent="0.2">
      <c r="B30" s="6">
        <v>35</v>
      </c>
      <c r="C30" s="6" t="s">
        <v>52</v>
      </c>
      <c r="D30" s="6" t="s">
        <v>53</v>
      </c>
      <c r="E30" s="6">
        <v>2</v>
      </c>
      <c r="F30" s="7" t="s">
        <v>81</v>
      </c>
      <c r="G30" s="6"/>
      <c r="H30" s="8">
        <v>0</v>
      </c>
      <c r="I30" s="6">
        <v>1</v>
      </c>
      <c r="J30" s="6">
        <v>0</v>
      </c>
      <c r="K30" s="8">
        <f t="shared" si="0"/>
        <v>1</v>
      </c>
      <c r="M30" s="8"/>
      <c r="N30" s="8"/>
      <c r="O30" s="8"/>
      <c r="P30" s="8"/>
      <c r="Q30" s="8"/>
      <c r="R30" s="8"/>
      <c r="S30" s="8"/>
      <c r="T30" s="8"/>
      <c r="U30" s="8"/>
      <c r="V30" s="8"/>
    </row>
    <row r="39" spans="11:11" ht="15.75" customHeight="1" x14ac:dyDescent="0.2">
      <c r="K39" s="1" t="s">
        <v>94</v>
      </c>
    </row>
  </sheetData>
  <sortState xmlns:xlrd2="http://schemas.microsoft.com/office/spreadsheetml/2017/richdata2" ref="M4:V28">
    <sortCondition descending="1" ref="V4:V28"/>
  </sortState>
  <mergeCells count="2">
    <mergeCell ref="M2:V2"/>
    <mergeCell ref="B2:K2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6882-78AA-944F-8269-9677EBA71730}">
  <sheetPr>
    <outlinePr summaryBelow="0" summaryRight="0"/>
    <pageSetUpPr fitToPage="1"/>
  </sheetPr>
  <dimension ref="B1:V21"/>
  <sheetViews>
    <sheetView workbookViewId="0">
      <selection activeCell="N18" sqref="N18"/>
    </sheetView>
  </sheetViews>
  <sheetFormatPr baseColWidth="10" defaultColWidth="12.6640625" defaultRowHeight="15.75" customHeight="1" x14ac:dyDescent="0.2"/>
  <cols>
    <col min="1" max="1" width="6.1640625" style="1" customWidth="1"/>
    <col min="2" max="2" width="9.1640625" style="1" bestFit="1" customWidth="1"/>
    <col min="3" max="3" width="17.33203125" style="1" bestFit="1" customWidth="1"/>
    <col min="4" max="4" width="28.33203125" style="1" bestFit="1" customWidth="1"/>
    <col min="5" max="6" width="7.83203125" style="9" bestFit="1" customWidth="1"/>
    <col min="7" max="7" width="9.5" style="9" bestFit="1" customWidth="1"/>
    <col min="8" max="8" width="12.6640625" style="9"/>
    <col min="9" max="9" width="9.6640625" style="9" bestFit="1" customWidth="1"/>
    <col min="10" max="11" width="10.83203125" style="9" bestFit="1" customWidth="1"/>
    <col min="12" max="12" width="12.6640625" style="1"/>
    <col min="13" max="13" width="9.1640625" style="1" bestFit="1" customWidth="1"/>
    <col min="14" max="14" width="15" style="1" bestFit="1" customWidth="1"/>
    <col min="15" max="15" width="28.33203125" style="1" bestFit="1" customWidth="1"/>
    <col min="16" max="17" width="7.83203125" style="9" bestFit="1" customWidth="1"/>
    <col min="18" max="18" width="9.5" style="9" bestFit="1" customWidth="1"/>
    <col min="19" max="19" width="12.6640625" style="9"/>
    <col min="20" max="20" width="9.6640625" style="9" bestFit="1" customWidth="1"/>
    <col min="21" max="22" width="10.83203125" style="9" bestFit="1" customWidth="1"/>
    <col min="23" max="16384" width="12.6640625" style="1"/>
  </cols>
  <sheetData>
    <row r="1" spans="2:22" ht="22" customHeight="1" x14ac:dyDescent="0.2"/>
    <row r="2" spans="2:22" s="2" customFormat="1" ht="21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  <c r="L2" s="3"/>
      <c r="M2" s="18" t="s">
        <v>54</v>
      </c>
      <c r="N2" s="19"/>
      <c r="O2" s="19"/>
      <c r="P2" s="19"/>
      <c r="Q2" s="19"/>
      <c r="R2" s="19"/>
      <c r="S2" s="19"/>
      <c r="T2" s="19"/>
      <c r="U2" s="19"/>
      <c r="V2" s="20"/>
    </row>
    <row r="3" spans="2:22" ht="15.75" customHeight="1" x14ac:dyDescent="0.2">
      <c r="B3" s="4" t="s">
        <v>1</v>
      </c>
      <c r="C3" s="4" t="s">
        <v>2</v>
      </c>
      <c r="D3" s="4" t="s">
        <v>3</v>
      </c>
      <c r="E3" s="14" t="s">
        <v>4</v>
      </c>
      <c r="F3" s="14" t="s">
        <v>5</v>
      </c>
      <c r="G3" s="14" t="s">
        <v>6</v>
      </c>
      <c r="H3" s="14" t="s">
        <v>77</v>
      </c>
      <c r="I3" s="14" t="s">
        <v>78</v>
      </c>
      <c r="J3" s="14" t="s">
        <v>79</v>
      </c>
      <c r="K3" s="14" t="s">
        <v>80</v>
      </c>
      <c r="L3" s="5"/>
      <c r="M3" s="4" t="s">
        <v>1</v>
      </c>
      <c r="N3" s="4" t="s">
        <v>55</v>
      </c>
      <c r="O3" s="4" t="s">
        <v>3</v>
      </c>
      <c r="P3" s="14" t="s">
        <v>4</v>
      </c>
      <c r="Q3" s="14" t="s">
        <v>5</v>
      </c>
      <c r="R3" s="14" t="s">
        <v>6</v>
      </c>
      <c r="S3" s="14" t="s">
        <v>77</v>
      </c>
      <c r="T3" s="14" t="s">
        <v>78</v>
      </c>
      <c r="U3" s="14" t="s">
        <v>79</v>
      </c>
      <c r="V3" s="14" t="s">
        <v>80</v>
      </c>
    </row>
    <row r="4" spans="2:22" ht="15.75" customHeight="1" x14ac:dyDescent="0.2">
      <c r="B4" s="6">
        <v>2</v>
      </c>
      <c r="C4" s="6" t="s">
        <v>7</v>
      </c>
      <c r="D4" s="6" t="s">
        <v>8</v>
      </c>
      <c r="E4" s="10">
        <v>2</v>
      </c>
      <c r="F4" s="16">
        <v>1.6388888889196096E-2</v>
      </c>
      <c r="G4" s="10">
        <v>2</v>
      </c>
      <c r="H4" s="10">
        <v>25</v>
      </c>
      <c r="I4" s="10">
        <v>1</v>
      </c>
      <c r="J4" s="10">
        <v>10</v>
      </c>
      <c r="K4" s="12">
        <f t="shared" ref="K4:K20" si="0">H4+I4+J4</f>
        <v>36</v>
      </c>
      <c r="M4" s="6">
        <v>5</v>
      </c>
      <c r="N4" s="6" t="s">
        <v>62</v>
      </c>
      <c r="O4" s="6" t="s">
        <v>23</v>
      </c>
      <c r="P4" s="10">
        <v>2</v>
      </c>
      <c r="Q4" s="11">
        <v>1.6724537035770481E-2</v>
      </c>
      <c r="R4" s="10">
        <v>4</v>
      </c>
      <c r="S4" s="10">
        <v>25</v>
      </c>
      <c r="T4" s="10">
        <v>1</v>
      </c>
      <c r="U4" s="10">
        <v>10</v>
      </c>
      <c r="V4" s="12">
        <f t="shared" ref="V4:V18" si="1">S4+T4+U4</f>
        <v>36</v>
      </c>
    </row>
    <row r="5" spans="2:22" ht="15.75" customHeight="1" x14ac:dyDescent="0.2">
      <c r="B5" s="6">
        <v>7</v>
      </c>
      <c r="C5" s="6" t="s">
        <v>14</v>
      </c>
      <c r="D5" s="6" t="s">
        <v>15</v>
      </c>
      <c r="E5" s="10">
        <v>3</v>
      </c>
      <c r="F5" s="16">
        <v>1.7048611112841172E-2</v>
      </c>
      <c r="G5" s="10">
        <v>5</v>
      </c>
      <c r="H5" s="10">
        <v>22</v>
      </c>
      <c r="I5" s="10">
        <v>1</v>
      </c>
      <c r="J5" s="10">
        <v>10</v>
      </c>
      <c r="K5" s="12">
        <f t="shared" si="0"/>
        <v>33</v>
      </c>
      <c r="M5" s="6">
        <v>7</v>
      </c>
      <c r="N5" s="6" t="s">
        <v>59</v>
      </c>
      <c r="O5" s="6" t="s">
        <v>15</v>
      </c>
      <c r="P5" s="10">
        <v>3</v>
      </c>
      <c r="Q5" s="11">
        <v>1.7048611112841172E-2</v>
      </c>
      <c r="R5" s="10">
        <v>5</v>
      </c>
      <c r="S5" s="10">
        <v>22</v>
      </c>
      <c r="T5" s="10">
        <v>1</v>
      </c>
      <c r="U5" s="10">
        <v>10</v>
      </c>
      <c r="V5" s="12">
        <f t="shared" si="1"/>
        <v>33</v>
      </c>
    </row>
    <row r="6" spans="2:22" ht="15.75" customHeight="1" x14ac:dyDescent="0.2">
      <c r="B6" s="6">
        <v>9</v>
      </c>
      <c r="C6" s="6" t="s">
        <v>104</v>
      </c>
      <c r="D6" s="6" t="s">
        <v>17</v>
      </c>
      <c r="E6" s="10">
        <v>5</v>
      </c>
      <c r="F6" s="16">
        <v>1.7627314813580597E-2</v>
      </c>
      <c r="G6" s="10">
        <v>6</v>
      </c>
      <c r="H6" s="10">
        <v>20</v>
      </c>
      <c r="I6" s="10">
        <v>1</v>
      </c>
      <c r="J6" s="10">
        <v>9</v>
      </c>
      <c r="K6" s="12">
        <f t="shared" si="0"/>
        <v>30</v>
      </c>
      <c r="M6" s="6">
        <v>9</v>
      </c>
      <c r="N6" s="6" t="s">
        <v>66</v>
      </c>
      <c r="O6" s="6" t="s">
        <v>17</v>
      </c>
      <c r="P6" s="10">
        <v>5</v>
      </c>
      <c r="Q6" s="11">
        <v>1.7627314813580597E-2</v>
      </c>
      <c r="R6" s="10">
        <v>6</v>
      </c>
      <c r="S6" s="10">
        <v>20</v>
      </c>
      <c r="T6" s="10">
        <v>1</v>
      </c>
      <c r="U6" s="10">
        <v>9</v>
      </c>
      <c r="V6" s="12">
        <f t="shared" si="1"/>
        <v>30</v>
      </c>
    </row>
    <row r="7" spans="2:22" ht="15.75" customHeight="1" x14ac:dyDescent="0.2">
      <c r="B7" s="8">
        <v>18</v>
      </c>
      <c r="C7" s="8" t="s">
        <v>98</v>
      </c>
      <c r="D7" s="8" t="s">
        <v>105</v>
      </c>
      <c r="E7" s="12">
        <v>1</v>
      </c>
      <c r="F7" s="16">
        <v>1.8263888887304347E-2</v>
      </c>
      <c r="G7" s="12">
        <v>7</v>
      </c>
      <c r="H7" s="12">
        <v>19</v>
      </c>
      <c r="I7" s="10">
        <v>1</v>
      </c>
      <c r="J7" s="12">
        <v>10</v>
      </c>
      <c r="K7" s="12">
        <f t="shared" si="0"/>
        <v>30</v>
      </c>
      <c r="M7" s="6">
        <v>7</v>
      </c>
      <c r="N7" s="6" t="s">
        <v>95</v>
      </c>
      <c r="O7" s="6" t="s">
        <v>114</v>
      </c>
      <c r="P7" s="10">
        <v>1</v>
      </c>
      <c r="Q7" s="21" t="s">
        <v>117</v>
      </c>
      <c r="R7" s="10">
        <v>7</v>
      </c>
      <c r="S7" s="10">
        <v>19</v>
      </c>
      <c r="T7" s="10">
        <v>1</v>
      </c>
      <c r="U7" s="10">
        <v>10</v>
      </c>
      <c r="V7" s="12">
        <f t="shared" si="1"/>
        <v>30</v>
      </c>
    </row>
    <row r="8" spans="2:22" ht="15.75" customHeight="1" x14ac:dyDescent="0.2">
      <c r="B8" s="6">
        <v>16</v>
      </c>
      <c r="C8" s="6" t="s">
        <v>24</v>
      </c>
      <c r="D8" s="6" t="s">
        <v>25</v>
      </c>
      <c r="E8" s="10">
        <v>2</v>
      </c>
      <c r="F8" s="16">
        <v>1.8472222222044365E-2</v>
      </c>
      <c r="G8" s="10">
        <v>8</v>
      </c>
      <c r="H8" s="10">
        <v>18</v>
      </c>
      <c r="I8" s="10">
        <v>1</v>
      </c>
      <c r="J8" s="10">
        <v>8</v>
      </c>
      <c r="K8" s="12">
        <f t="shared" si="0"/>
        <v>27</v>
      </c>
      <c r="M8" s="6">
        <v>16</v>
      </c>
      <c r="N8" s="6" t="s">
        <v>63</v>
      </c>
      <c r="O8" s="6" t="s">
        <v>25</v>
      </c>
      <c r="P8" s="10">
        <v>2</v>
      </c>
      <c r="Q8" s="11">
        <v>1.8472222222044365E-2</v>
      </c>
      <c r="R8" s="10">
        <v>8</v>
      </c>
      <c r="S8" s="10">
        <v>18</v>
      </c>
      <c r="T8" s="10">
        <v>1</v>
      </c>
      <c r="U8" s="10">
        <v>8</v>
      </c>
      <c r="V8" s="12">
        <f t="shared" si="1"/>
        <v>27</v>
      </c>
    </row>
    <row r="9" spans="2:22" ht="15.75" customHeight="1" x14ac:dyDescent="0.2">
      <c r="B9" s="8">
        <v>11</v>
      </c>
      <c r="C9" s="8" t="s">
        <v>106</v>
      </c>
      <c r="D9" s="8" t="s">
        <v>107</v>
      </c>
      <c r="E9" s="12">
        <v>3</v>
      </c>
      <c r="F9" s="16">
        <v>1.8715277776209405E-2</v>
      </c>
      <c r="G9" s="12">
        <v>9</v>
      </c>
      <c r="H9" s="12">
        <v>17</v>
      </c>
      <c r="I9" s="12">
        <v>1</v>
      </c>
      <c r="J9" s="12">
        <v>8</v>
      </c>
      <c r="K9" s="12">
        <f t="shared" si="0"/>
        <v>26</v>
      </c>
      <c r="M9" s="6">
        <v>11</v>
      </c>
      <c r="N9" s="6" t="s">
        <v>87</v>
      </c>
      <c r="O9" s="6" t="s">
        <v>107</v>
      </c>
      <c r="P9" s="10">
        <v>3</v>
      </c>
      <c r="Q9" s="11">
        <v>1.8715277776209405E-2</v>
      </c>
      <c r="R9" s="10">
        <v>9</v>
      </c>
      <c r="S9" s="10">
        <v>17</v>
      </c>
      <c r="T9" s="10">
        <v>1</v>
      </c>
      <c r="U9" s="10">
        <v>8</v>
      </c>
      <c r="V9" s="12">
        <f t="shared" si="1"/>
        <v>26</v>
      </c>
    </row>
    <row r="10" spans="2:22" ht="15.75" customHeight="1" x14ac:dyDescent="0.2">
      <c r="B10" s="6">
        <v>10</v>
      </c>
      <c r="C10" s="6" t="s">
        <v>33</v>
      </c>
      <c r="D10" s="6" t="s">
        <v>34</v>
      </c>
      <c r="E10" s="10">
        <v>1</v>
      </c>
      <c r="F10" s="16">
        <v>1.8796296295477077E-2</v>
      </c>
      <c r="G10" s="10">
        <v>10</v>
      </c>
      <c r="H10" s="10">
        <v>16</v>
      </c>
      <c r="I10" s="10">
        <v>1</v>
      </c>
      <c r="J10" s="10">
        <v>8</v>
      </c>
      <c r="K10" s="12">
        <f t="shared" si="0"/>
        <v>25</v>
      </c>
      <c r="M10" s="6">
        <v>10</v>
      </c>
      <c r="N10" s="6" t="s">
        <v>96</v>
      </c>
      <c r="O10" s="6" t="s">
        <v>115</v>
      </c>
      <c r="P10" s="10">
        <v>1</v>
      </c>
      <c r="Q10" s="21" t="s">
        <v>118</v>
      </c>
      <c r="R10" s="10">
        <v>10</v>
      </c>
      <c r="S10" s="10">
        <v>16</v>
      </c>
      <c r="T10" s="10">
        <v>1</v>
      </c>
      <c r="U10" s="10">
        <v>8</v>
      </c>
      <c r="V10" s="12">
        <f t="shared" si="1"/>
        <v>25</v>
      </c>
    </row>
    <row r="11" spans="2:22" ht="15.75" customHeight="1" x14ac:dyDescent="0.2">
      <c r="B11" s="8">
        <v>8</v>
      </c>
      <c r="C11" s="8" t="s">
        <v>99</v>
      </c>
      <c r="D11" s="8" t="s">
        <v>108</v>
      </c>
      <c r="E11" s="12">
        <v>2</v>
      </c>
      <c r="F11" s="16">
        <v>1.898148148029577E-2</v>
      </c>
      <c r="G11" s="12">
        <v>11</v>
      </c>
      <c r="H11" s="12">
        <v>15</v>
      </c>
      <c r="I11" s="12">
        <v>1</v>
      </c>
      <c r="J11" s="12">
        <v>7</v>
      </c>
      <c r="K11" s="12">
        <f t="shared" si="0"/>
        <v>23</v>
      </c>
      <c r="M11" s="6">
        <v>17</v>
      </c>
      <c r="N11" s="6" t="s">
        <v>69</v>
      </c>
      <c r="O11" s="6" t="s">
        <v>86</v>
      </c>
      <c r="P11" s="10">
        <v>2</v>
      </c>
      <c r="Q11" s="11">
        <v>1.9722222223208519E-2</v>
      </c>
      <c r="R11" s="10">
        <v>13</v>
      </c>
      <c r="S11" s="10">
        <v>15</v>
      </c>
      <c r="T11" s="10">
        <v>1</v>
      </c>
      <c r="U11" s="10">
        <v>7</v>
      </c>
      <c r="V11" s="12">
        <f t="shared" si="1"/>
        <v>23</v>
      </c>
    </row>
    <row r="12" spans="2:22" ht="15.75" customHeight="1" x14ac:dyDescent="0.2">
      <c r="B12" s="6">
        <v>17</v>
      </c>
      <c r="C12" s="6" t="s">
        <v>39</v>
      </c>
      <c r="D12" s="6" t="s">
        <v>86</v>
      </c>
      <c r="E12" s="10">
        <v>2</v>
      </c>
      <c r="F12" s="16">
        <v>1.9722222223208519E-2</v>
      </c>
      <c r="G12" s="10">
        <v>13</v>
      </c>
      <c r="H12" s="10">
        <v>14</v>
      </c>
      <c r="I12" s="10">
        <v>1</v>
      </c>
      <c r="J12" s="10">
        <v>6</v>
      </c>
      <c r="K12" s="12">
        <f t="shared" si="0"/>
        <v>21</v>
      </c>
      <c r="M12" s="8">
        <v>21</v>
      </c>
      <c r="N12" s="8" t="s">
        <v>73</v>
      </c>
      <c r="O12" s="8" t="s">
        <v>109</v>
      </c>
      <c r="P12" s="12">
        <v>3</v>
      </c>
      <c r="Q12" s="17">
        <v>1.9826388888759539E-2</v>
      </c>
      <c r="R12" s="10">
        <v>14</v>
      </c>
      <c r="S12" s="10">
        <v>14</v>
      </c>
      <c r="T12" s="10">
        <v>1</v>
      </c>
      <c r="U12" s="12">
        <v>7</v>
      </c>
      <c r="V12" s="12">
        <f t="shared" si="1"/>
        <v>22</v>
      </c>
    </row>
    <row r="13" spans="2:22" ht="15.75" customHeight="1" x14ac:dyDescent="0.2">
      <c r="B13" s="8">
        <v>21</v>
      </c>
      <c r="C13" s="8" t="s">
        <v>74</v>
      </c>
      <c r="D13" s="8" t="s">
        <v>109</v>
      </c>
      <c r="E13" s="12">
        <v>3</v>
      </c>
      <c r="F13" s="16">
        <v>1.9826388888759539E-2</v>
      </c>
      <c r="G13" s="12">
        <v>14</v>
      </c>
      <c r="H13" s="12">
        <v>13</v>
      </c>
      <c r="I13" s="12">
        <v>1</v>
      </c>
      <c r="J13" s="12">
        <v>7</v>
      </c>
      <c r="K13" s="12">
        <f t="shared" si="0"/>
        <v>21</v>
      </c>
      <c r="M13" s="6">
        <v>14</v>
      </c>
      <c r="N13" s="6" t="s">
        <v>71</v>
      </c>
      <c r="O13" s="6" t="s">
        <v>44</v>
      </c>
      <c r="P13" s="10">
        <v>1</v>
      </c>
      <c r="Q13" s="11">
        <v>1.9965277777373558E-2</v>
      </c>
      <c r="R13" s="10">
        <v>15</v>
      </c>
      <c r="S13" s="10">
        <v>13</v>
      </c>
      <c r="T13" s="10">
        <v>1</v>
      </c>
      <c r="U13" s="10">
        <v>7</v>
      </c>
      <c r="V13" s="12">
        <f t="shared" si="1"/>
        <v>21</v>
      </c>
    </row>
    <row r="14" spans="2:22" ht="15.75" customHeight="1" x14ac:dyDescent="0.2">
      <c r="B14" s="6">
        <v>14</v>
      </c>
      <c r="C14" s="6" t="s">
        <v>43</v>
      </c>
      <c r="D14" s="6" t="s">
        <v>44</v>
      </c>
      <c r="E14" s="10">
        <v>1</v>
      </c>
      <c r="F14" s="16">
        <v>1.9965277777373558E-2</v>
      </c>
      <c r="G14" s="10">
        <v>15</v>
      </c>
      <c r="H14" s="10">
        <v>12</v>
      </c>
      <c r="I14" s="10">
        <v>1</v>
      </c>
      <c r="J14" s="10">
        <v>7</v>
      </c>
      <c r="K14" s="12">
        <f t="shared" si="0"/>
        <v>20</v>
      </c>
      <c r="M14" s="6">
        <v>15</v>
      </c>
      <c r="N14" s="6" t="s">
        <v>68</v>
      </c>
      <c r="O14" s="6" t="s">
        <v>38</v>
      </c>
      <c r="P14" s="10">
        <v>2</v>
      </c>
      <c r="Q14" s="11">
        <v>2.1759259259852115E-2</v>
      </c>
      <c r="R14" s="10">
        <v>16</v>
      </c>
      <c r="S14" s="10">
        <v>12</v>
      </c>
      <c r="T14" s="10">
        <v>1</v>
      </c>
      <c r="U14" s="10">
        <v>6</v>
      </c>
      <c r="V14" s="12">
        <f t="shared" si="1"/>
        <v>19</v>
      </c>
    </row>
    <row r="15" spans="2:22" ht="15.75" customHeight="1" x14ac:dyDescent="0.2">
      <c r="B15" s="6">
        <v>15</v>
      </c>
      <c r="C15" s="6" t="s">
        <v>37</v>
      </c>
      <c r="D15" s="6" t="s">
        <v>38</v>
      </c>
      <c r="E15" s="10">
        <v>2</v>
      </c>
      <c r="F15" s="16">
        <v>2.1759259259852115E-2</v>
      </c>
      <c r="G15" s="10">
        <v>16</v>
      </c>
      <c r="H15" s="12">
        <v>11</v>
      </c>
      <c r="I15" s="10">
        <v>1</v>
      </c>
      <c r="J15" s="10">
        <v>5</v>
      </c>
      <c r="K15" s="12">
        <f t="shared" si="0"/>
        <v>17</v>
      </c>
      <c r="M15" s="6">
        <v>19</v>
      </c>
      <c r="N15" s="6" t="s">
        <v>56</v>
      </c>
      <c r="O15" s="6" t="s">
        <v>111</v>
      </c>
      <c r="P15" s="10">
        <v>1</v>
      </c>
      <c r="Q15" s="11" t="s">
        <v>81</v>
      </c>
      <c r="R15" s="10"/>
      <c r="S15" s="10"/>
      <c r="T15" s="10">
        <v>1</v>
      </c>
      <c r="U15" s="10"/>
      <c r="V15" s="12">
        <f t="shared" si="1"/>
        <v>1</v>
      </c>
    </row>
    <row r="16" spans="2:22" ht="15.75" customHeight="1" x14ac:dyDescent="0.2">
      <c r="B16" s="6">
        <v>20</v>
      </c>
      <c r="C16" s="6" t="s">
        <v>41</v>
      </c>
      <c r="D16" s="6" t="s">
        <v>42</v>
      </c>
      <c r="E16" s="10">
        <v>1</v>
      </c>
      <c r="F16" s="11" t="s">
        <v>81</v>
      </c>
      <c r="G16" s="10"/>
      <c r="H16" s="10"/>
      <c r="I16" s="10">
        <v>1</v>
      </c>
      <c r="J16" s="10"/>
      <c r="K16" s="12">
        <f t="shared" si="0"/>
        <v>1</v>
      </c>
      <c r="M16" s="6">
        <v>20</v>
      </c>
      <c r="N16" s="6" t="s">
        <v>70</v>
      </c>
      <c r="O16" s="6" t="s">
        <v>42</v>
      </c>
      <c r="P16" s="10">
        <v>1</v>
      </c>
      <c r="Q16" s="11" t="s">
        <v>81</v>
      </c>
      <c r="R16" s="10"/>
      <c r="S16" s="10"/>
      <c r="T16" s="10">
        <v>1</v>
      </c>
      <c r="U16" s="10"/>
      <c r="V16" s="12">
        <f t="shared" si="1"/>
        <v>1</v>
      </c>
    </row>
    <row r="17" spans="2:22" ht="15.75" customHeight="1" x14ac:dyDescent="0.2">
      <c r="B17" s="8">
        <v>6</v>
      </c>
      <c r="C17" s="8" t="s">
        <v>100</v>
      </c>
      <c r="D17" s="15" t="s">
        <v>110</v>
      </c>
      <c r="E17" s="12">
        <v>2</v>
      </c>
      <c r="F17" s="12" t="s">
        <v>81</v>
      </c>
      <c r="G17" s="12"/>
      <c r="H17" s="12"/>
      <c r="I17" s="12">
        <v>1</v>
      </c>
      <c r="J17" s="12"/>
      <c r="K17" s="12">
        <f t="shared" si="0"/>
        <v>1</v>
      </c>
      <c r="M17" s="6">
        <v>4</v>
      </c>
      <c r="N17" s="6" t="s">
        <v>75</v>
      </c>
      <c r="O17" s="6" t="s">
        <v>113</v>
      </c>
      <c r="P17" s="10">
        <v>5</v>
      </c>
      <c r="Q17" s="11" t="s">
        <v>81</v>
      </c>
      <c r="R17" s="10"/>
      <c r="S17" s="10"/>
      <c r="T17" s="10">
        <v>1</v>
      </c>
      <c r="U17" s="10"/>
      <c r="V17" s="12">
        <f t="shared" si="1"/>
        <v>1</v>
      </c>
    </row>
    <row r="18" spans="2:22" ht="15.75" customHeight="1" x14ac:dyDescent="0.2">
      <c r="B18" s="8">
        <v>19</v>
      </c>
      <c r="C18" s="8" t="s">
        <v>101</v>
      </c>
      <c r="D18" s="15" t="s">
        <v>111</v>
      </c>
      <c r="E18" s="12">
        <v>1</v>
      </c>
      <c r="F18" s="12" t="s">
        <v>81</v>
      </c>
      <c r="G18" s="12"/>
      <c r="H18" s="12"/>
      <c r="I18" s="12">
        <v>1</v>
      </c>
      <c r="J18" s="12"/>
      <c r="K18" s="12">
        <f t="shared" si="0"/>
        <v>1</v>
      </c>
      <c r="M18" s="8">
        <v>6</v>
      </c>
      <c r="N18" s="8" t="s">
        <v>97</v>
      </c>
      <c r="O18" s="8" t="s">
        <v>110</v>
      </c>
      <c r="P18" s="12">
        <v>2</v>
      </c>
      <c r="Q18" s="12" t="s">
        <v>81</v>
      </c>
      <c r="R18" s="12"/>
      <c r="S18" s="12"/>
      <c r="T18" s="10">
        <v>1</v>
      </c>
      <c r="U18" s="12"/>
      <c r="V18" s="12">
        <f t="shared" si="1"/>
        <v>1</v>
      </c>
    </row>
    <row r="19" spans="2:22" ht="15.75" customHeight="1" x14ac:dyDescent="0.2">
      <c r="B19" s="8">
        <v>4</v>
      </c>
      <c r="C19" s="8" t="s">
        <v>102</v>
      </c>
      <c r="D19" s="8" t="s">
        <v>116</v>
      </c>
      <c r="E19" s="12">
        <v>5</v>
      </c>
      <c r="F19" s="12" t="s">
        <v>81</v>
      </c>
      <c r="G19" s="12"/>
      <c r="H19" s="12"/>
      <c r="I19" s="12">
        <v>1</v>
      </c>
      <c r="J19" s="12"/>
      <c r="K19" s="12">
        <f t="shared" si="0"/>
        <v>1</v>
      </c>
    </row>
    <row r="20" spans="2:22" ht="15.75" customHeight="1" x14ac:dyDescent="0.2">
      <c r="B20" s="8">
        <v>12</v>
      </c>
      <c r="C20" s="8" t="s">
        <v>103</v>
      </c>
      <c r="D20" s="8" t="s">
        <v>112</v>
      </c>
      <c r="E20" s="12">
        <v>2</v>
      </c>
      <c r="F20" s="12" t="s">
        <v>81</v>
      </c>
      <c r="G20" s="12"/>
      <c r="H20" s="12"/>
      <c r="I20" s="12">
        <v>1</v>
      </c>
      <c r="J20" s="12"/>
      <c r="K20" s="12">
        <f t="shared" si="0"/>
        <v>1</v>
      </c>
    </row>
    <row r="21" spans="2:22" ht="15.75" customHeight="1" x14ac:dyDescent="0.2">
      <c r="U21" s="13"/>
    </row>
  </sheetData>
  <sortState xmlns:xlrd2="http://schemas.microsoft.com/office/spreadsheetml/2017/richdata2" ref="B4:K20">
    <sortCondition descending="1" ref="K4:K20"/>
  </sortState>
  <mergeCells count="2">
    <mergeCell ref="B2:K2"/>
    <mergeCell ref="M2:V2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5DF0-220D-AE49-957C-40ACB5CA3C9B}">
  <sheetPr>
    <outlinePr summaryBelow="0" summaryRight="0"/>
    <pageSetUpPr fitToPage="1"/>
  </sheetPr>
  <dimension ref="B1:V29"/>
  <sheetViews>
    <sheetView workbookViewId="0">
      <selection activeCell="K40" sqref="K40"/>
    </sheetView>
  </sheetViews>
  <sheetFormatPr baseColWidth="10" defaultColWidth="12.6640625" defaultRowHeight="15.75" customHeight="1" x14ac:dyDescent="0.2"/>
  <cols>
    <col min="1" max="1" width="5.33203125" style="1" customWidth="1"/>
    <col min="2" max="2" width="9.1640625" style="1" bestFit="1" customWidth="1"/>
    <col min="3" max="3" width="17.33203125" style="1" bestFit="1" customWidth="1"/>
    <col min="4" max="4" width="28.33203125" style="1" bestFit="1" customWidth="1"/>
    <col min="5" max="6" width="7.83203125" style="1" bestFit="1" customWidth="1"/>
    <col min="7" max="7" width="9.5" style="1" bestFit="1" customWidth="1"/>
    <col min="8" max="8" width="12.6640625" style="1"/>
    <col min="9" max="9" width="9.6640625" style="1" bestFit="1" customWidth="1"/>
    <col min="10" max="11" width="10.83203125" style="1" bestFit="1" customWidth="1"/>
    <col min="12" max="12" width="12.6640625" style="1"/>
    <col min="13" max="13" width="9.1640625" style="1" bestFit="1" customWidth="1"/>
    <col min="14" max="14" width="15" style="1" bestFit="1" customWidth="1"/>
    <col min="15" max="15" width="28.33203125" style="1" bestFit="1" customWidth="1"/>
    <col min="16" max="17" width="7.83203125" style="1" bestFit="1" customWidth="1"/>
    <col min="18" max="18" width="9.5" style="1" bestFit="1" customWidth="1"/>
    <col min="19" max="19" width="12.6640625" style="1"/>
    <col min="20" max="20" width="9.6640625" style="1" bestFit="1" customWidth="1"/>
    <col min="21" max="22" width="10.83203125" style="1" bestFit="1" customWidth="1"/>
    <col min="23" max="16384" width="12.6640625" style="1"/>
  </cols>
  <sheetData>
    <row r="1" spans="2:22" ht="24" customHeight="1" x14ac:dyDescent="0.2"/>
    <row r="2" spans="2:22" s="2" customFormat="1" ht="21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20"/>
      <c r="L2" s="3"/>
      <c r="M2" s="18" t="s">
        <v>54</v>
      </c>
      <c r="N2" s="19"/>
      <c r="O2" s="19"/>
      <c r="P2" s="19"/>
      <c r="Q2" s="19"/>
      <c r="R2" s="19"/>
      <c r="S2" s="19"/>
      <c r="T2" s="19"/>
      <c r="U2" s="19"/>
      <c r="V2" s="20"/>
    </row>
    <row r="3" spans="2:22" ht="15.75" customHeight="1" x14ac:dyDescent="0.2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77</v>
      </c>
      <c r="I3" s="4" t="s">
        <v>78</v>
      </c>
      <c r="J3" s="4" t="s">
        <v>79</v>
      </c>
      <c r="K3" s="4" t="s">
        <v>80</v>
      </c>
      <c r="L3" s="5"/>
      <c r="M3" s="4" t="s">
        <v>1</v>
      </c>
      <c r="N3" s="4" t="s">
        <v>55</v>
      </c>
      <c r="O3" s="4" t="s">
        <v>3</v>
      </c>
      <c r="P3" s="4" t="s">
        <v>4</v>
      </c>
      <c r="Q3" s="4" t="s">
        <v>5</v>
      </c>
      <c r="R3" s="4" t="s">
        <v>6</v>
      </c>
      <c r="S3" s="4" t="s">
        <v>77</v>
      </c>
      <c r="T3" s="4" t="s">
        <v>78</v>
      </c>
      <c r="U3" s="4" t="s">
        <v>79</v>
      </c>
      <c r="V3" s="4" t="s">
        <v>80</v>
      </c>
    </row>
    <row r="4" spans="2:22" ht="15.75" customHeight="1" x14ac:dyDescent="0.2">
      <c r="B4" s="6"/>
      <c r="C4" s="6"/>
      <c r="D4" s="6"/>
      <c r="E4" s="6"/>
      <c r="F4" s="7"/>
      <c r="G4" s="6"/>
      <c r="H4" s="6"/>
      <c r="I4" s="6">
        <v>1</v>
      </c>
      <c r="J4" s="6"/>
      <c r="K4" s="8">
        <f t="shared" ref="K4:K29" si="0">H4+I4+J4</f>
        <v>1</v>
      </c>
      <c r="M4" s="6"/>
      <c r="N4" s="6"/>
      <c r="O4" s="6"/>
      <c r="P4" s="6"/>
      <c r="Q4" s="7"/>
      <c r="R4" s="6"/>
      <c r="S4" s="6"/>
      <c r="T4" s="6">
        <v>1</v>
      </c>
      <c r="U4" s="6"/>
      <c r="V4" s="8">
        <f t="shared" ref="V4:V27" si="1">S4+T4+U4</f>
        <v>1</v>
      </c>
    </row>
    <row r="5" spans="2:22" ht="15.75" customHeight="1" x14ac:dyDescent="0.2">
      <c r="B5" s="6"/>
      <c r="C5" s="6"/>
      <c r="D5" s="6"/>
      <c r="E5" s="6"/>
      <c r="F5" s="7"/>
      <c r="G5" s="6"/>
      <c r="H5" s="6"/>
      <c r="I5" s="6">
        <v>1</v>
      </c>
      <c r="J5" s="6"/>
      <c r="K5" s="8">
        <f t="shared" si="0"/>
        <v>1</v>
      </c>
      <c r="M5" s="6"/>
      <c r="N5" s="6"/>
      <c r="O5" s="6"/>
      <c r="P5" s="6"/>
      <c r="Q5" s="7"/>
      <c r="R5" s="6"/>
      <c r="S5" s="6"/>
      <c r="T5" s="6">
        <v>1</v>
      </c>
      <c r="U5" s="6"/>
      <c r="V5" s="8">
        <f t="shared" si="1"/>
        <v>1</v>
      </c>
    </row>
    <row r="6" spans="2:22" ht="15.75" customHeight="1" x14ac:dyDescent="0.2">
      <c r="B6" s="6"/>
      <c r="C6" s="6"/>
      <c r="D6" s="6"/>
      <c r="E6" s="6"/>
      <c r="F6" s="7"/>
      <c r="G6" s="6"/>
      <c r="H6" s="6"/>
      <c r="I6" s="6">
        <v>1</v>
      </c>
      <c r="J6" s="6"/>
      <c r="K6" s="8">
        <f t="shared" si="0"/>
        <v>1</v>
      </c>
      <c r="M6" s="6"/>
      <c r="N6" s="6"/>
      <c r="O6" s="6"/>
      <c r="P6" s="6"/>
      <c r="Q6" s="7"/>
      <c r="R6" s="6"/>
      <c r="S6" s="6"/>
      <c r="T6" s="6">
        <v>1</v>
      </c>
      <c r="U6" s="6"/>
      <c r="V6" s="8">
        <f t="shared" si="1"/>
        <v>1</v>
      </c>
    </row>
    <row r="7" spans="2:22" ht="15.75" customHeight="1" x14ac:dyDescent="0.2">
      <c r="B7" s="6"/>
      <c r="C7" s="6"/>
      <c r="D7" s="6"/>
      <c r="E7" s="6"/>
      <c r="F7" s="7"/>
      <c r="G7" s="6"/>
      <c r="H7" s="6"/>
      <c r="I7" s="6">
        <v>1</v>
      </c>
      <c r="J7" s="6"/>
      <c r="K7" s="8">
        <f t="shared" si="0"/>
        <v>1</v>
      </c>
      <c r="M7" s="6"/>
      <c r="N7" s="6"/>
      <c r="O7" s="6"/>
      <c r="P7" s="6"/>
      <c r="Q7" s="7"/>
      <c r="R7" s="6"/>
      <c r="S7" s="6"/>
      <c r="T7" s="6">
        <v>1</v>
      </c>
      <c r="U7" s="6"/>
      <c r="V7" s="8">
        <f t="shared" si="1"/>
        <v>1</v>
      </c>
    </row>
    <row r="8" spans="2:22" ht="15.75" customHeight="1" x14ac:dyDescent="0.2">
      <c r="B8" s="6"/>
      <c r="C8" s="6"/>
      <c r="D8" s="6"/>
      <c r="E8" s="6"/>
      <c r="F8" s="7"/>
      <c r="G8" s="6"/>
      <c r="H8" s="6"/>
      <c r="I8" s="6">
        <v>1</v>
      </c>
      <c r="J8" s="6"/>
      <c r="K8" s="8">
        <f t="shared" si="0"/>
        <v>1</v>
      </c>
      <c r="M8" s="6"/>
      <c r="N8" s="6"/>
      <c r="O8" s="6"/>
      <c r="P8" s="6"/>
      <c r="Q8" s="7"/>
      <c r="R8" s="6"/>
      <c r="S8" s="6"/>
      <c r="T8" s="6">
        <v>1</v>
      </c>
      <c r="U8" s="6"/>
      <c r="V8" s="8">
        <f t="shared" si="1"/>
        <v>1</v>
      </c>
    </row>
    <row r="9" spans="2:22" ht="15.75" customHeight="1" x14ac:dyDescent="0.2">
      <c r="B9" s="6"/>
      <c r="C9" s="6"/>
      <c r="D9" s="6"/>
      <c r="E9" s="6"/>
      <c r="F9" s="7"/>
      <c r="G9" s="6"/>
      <c r="H9" s="6"/>
      <c r="I9" s="6">
        <v>1</v>
      </c>
      <c r="J9" s="6"/>
      <c r="K9" s="8">
        <f t="shared" si="0"/>
        <v>1</v>
      </c>
      <c r="M9" s="6"/>
      <c r="N9" s="6"/>
      <c r="O9" s="6"/>
      <c r="P9" s="6"/>
      <c r="Q9" s="7"/>
      <c r="R9" s="6"/>
      <c r="S9" s="6"/>
      <c r="T9" s="6">
        <v>1</v>
      </c>
      <c r="U9" s="6"/>
      <c r="V9" s="8">
        <f t="shared" si="1"/>
        <v>1</v>
      </c>
    </row>
    <row r="10" spans="2:22" ht="15.75" customHeight="1" x14ac:dyDescent="0.2">
      <c r="B10" s="6"/>
      <c r="C10" s="6"/>
      <c r="D10" s="6"/>
      <c r="E10" s="6"/>
      <c r="F10" s="7"/>
      <c r="G10" s="6"/>
      <c r="H10" s="6"/>
      <c r="I10" s="6">
        <v>1</v>
      </c>
      <c r="J10" s="6"/>
      <c r="K10" s="8">
        <f t="shared" si="0"/>
        <v>1</v>
      </c>
      <c r="M10" s="6"/>
      <c r="N10" s="6"/>
      <c r="O10" s="6"/>
      <c r="P10" s="6"/>
      <c r="Q10" s="7"/>
      <c r="R10" s="6"/>
      <c r="S10" s="6"/>
      <c r="T10" s="6">
        <v>1</v>
      </c>
      <c r="U10" s="6"/>
      <c r="V10" s="8">
        <f t="shared" si="1"/>
        <v>1</v>
      </c>
    </row>
    <row r="11" spans="2:22" ht="15.75" customHeight="1" x14ac:dyDescent="0.2">
      <c r="B11" s="6"/>
      <c r="C11" s="6"/>
      <c r="D11" s="6"/>
      <c r="E11" s="6"/>
      <c r="F11" s="7"/>
      <c r="G11" s="6"/>
      <c r="H11" s="6"/>
      <c r="I11" s="6">
        <v>1</v>
      </c>
      <c r="J11" s="6"/>
      <c r="K11" s="8">
        <f t="shared" si="0"/>
        <v>1</v>
      </c>
      <c r="M11" s="6"/>
      <c r="N11" s="6"/>
      <c r="O11" s="6"/>
      <c r="P11" s="6"/>
      <c r="Q11" s="7"/>
      <c r="R11" s="6"/>
      <c r="S11" s="6"/>
      <c r="T11" s="6">
        <v>1</v>
      </c>
      <c r="U11" s="6"/>
      <c r="V11" s="8">
        <f t="shared" si="1"/>
        <v>1</v>
      </c>
    </row>
    <row r="12" spans="2:22" ht="15.75" customHeight="1" x14ac:dyDescent="0.2">
      <c r="B12" s="6"/>
      <c r="C12" s="6"/>
      <c r="D12" s="6"/>
      <c r="E12" s="6"/>
      <c r="F12" s="7"/>
      <c r="G12" s="6"/>
      <c r="H12" s="6"/>
      <c r="I12" s="6">
        <v>1</v>
      </c>
      <c r="J12" s="6"/>
      <c r="K12" s="8">
        <f t="shared" si="0"/>
        <v>1</v>
      </c>
      <c r="M12" s="6"/>
      <c r="N12" s="6"/>
      <c r="O12" s="6"/>
      <c r="P12" s="6"/>
      <c r="Q12" s="7"/>
      <c r="R12" s="6"/>
      <c r="S12" s="6"/>
      <c r="T12" s="6">
        <v>1</v>
      </c>
      <c r="U12" s="6"/>
      <c r="V12" s="8">
        <f t="shared" si="1"/>
        <v>1</v>
      </c>
    </row>
    <row r="13" spans="2:22" ht="15.75" customHeight="1" x14ac:dyDescent="0.2">
      <c r="B13" s="6"/>
      <c r="C13" s="6"/>
      <c r="D13" s="6"/>
      <c r="E13" s="6"/>
      <c r="F13" s="7"/>
      <c r="G13" s="6"/>
      <c r="H13" s="6"/>
      <c r="I13" s="6">
        <v>1</v>
      </c>
      <c r="J13" s="6"/>
      <c r="K13" s="8">
        <f t="shared" si="0"/>
        <v>1</v>
      </c>
      <c r="M13" s="6"/>
      <c r="N13" s="6"/>
      <c r="O13" s="6"/>
      <c r="P13" s="6"/>
      <c r="Q13" s="7"/>
      <c r="R13" s="6"/>
      <c r="S13" s="6"/>
      <c r="T13" s="6">
        <v>1</v>
      </c>
      <c r="U13" s="6"/>
      <c r="V13" s="8">
        <f t="shared" si="1"/>
        <v>1</v>
      </c>
    </row>
    <row r="14" spans="2:22" ht="15.75" customHeight="1" x14ac:dyDescent="0.2">
      <c r="B14" s="6"/>
      <c r="C14" s="6"/>
      <c r="D14" s="6"/>
      <c r="E14" s="6"/>
      <c r="F14" s="7"/>
      <c r="G14" s="6"/>
      <c r="H14" s="6"/>
      <c r="I14" s="6">
        <v>1</v>
      </c>
      <c r="J14" s="6"/>
      <c r="K14" s="8">
        <f t="shared" si="0"/>
        <v>1</v>
      </c>
      <c r="M14" s="6"/>
      <c r="N14" s="6"/>
      <c r="O14" s="6"/>
      <c r="P14" s="6"/>
      <c r="Q14" s="7"/>
      <c r="R14" s="6"/>
      <c r="S14" s="6"/>
      <c r="T14" s="6">
        <v>1</v>
      </c>
      <c r="U14" s="6"/>
      <c r="V14" s="8">
        <f t="shared" si="1"/>
        <v>1</v>
      </c>
    </row>
    <row r="15" spans="2:22" ht="15.75" customHeight="1" x14ac:dyDescent="0.2">
      <c r="B15" s="6"/>
      <c r="C15" s="6"/>
      <c r="D15" s="6"/>
      <c r="E15" s="6"/>
      <c r="F15" s="7"/>
      <c r="G15" s="6"/>
      <c r="H15" s="6"/>
      <c r="I15" s="6">
        <v>1</v>
      </c>
      <c r="J15" s="6"/>
      <c r="K15" s="8">
        <f t="shared" si="0"/>
        <v>1</v>
      </c>
      <c r="M15" s="6"/>
      <c r="N15" s="6"/>
      <c r="O15" s="6"/>
      <c r="P15" s="6"/>
      <c r="Q15" s="7"/>
      <c r="R15" s="6"/>
      <c r="S15" s="6"/>
      <c r="T15" s="6">
        <v>1</v>
      </c>
      <c r="U15" s="6"/>
      <c r="V15" s="8">
        <f t="shared" si="1"/>
        <v>1</v>
      </c>
    </row>
    <row r="16" spans="2:22" ht="15.75" customHeight="1" x14ac:dyDescent="0.2">
      <c r="B16" s="6"/>
      <c r="C16" s="6"/>
      <c r="D16" s="6"/>
      <c r="E16" s="6"/>
      <c r="F16" s="7"/>
      <c r="G16" s="6"/>
      <c r="H16" s="6"/>
      <c r="I16" s="6">
        <v>1</v>
      </c>
      <c r="J16" s="6"/>
      <c r="K16" s="8">
        <f t="shared" si="0"/>
        <v>1</v>
      </c>
      <c r="M16" s="6"/>
      <c r="N16" s="6"/>
      <c r="O16" s="6"/>
      <c r="P16" s="6"/>
      <c r="Q16" s="7"/>
      <c r="R16" s="6"/>
      <c r="S16" s="6"/>
      <c r="T16" s="6">
        <v>1</v>
      </c>
      <c r="U16" s="6"/>
      <c r="V16" s="8">
        <f t="shared" si="1"/>
        <v>1</v>
      </c>
    </row>
    <row r="17" spans="2:22" ht="15.75" customHeight="1" x14ac:dyDescent="0.2">
      <c r="B17" s="6"/>
      <c r="C17" s="6"/>
      <c r="D17" s="6"/>
      <c r="E17" s="6"/>
      <c r="F17" s="7"/>
      <c r="G17" s="6"/>
      <c r="H17" s="6"/>
      <c r="I17" s="6">
        <v>1</v>
      </c>
      <c r="J17" s="6"/>
      <c r="K17" s="8">
        <f t="shared" si="0"/>
        <v>1</v>
      </c>
      <c r="M17" s="6"/>
      <c r="N17" s="6"/>
      <c r="O17" s="6"/>
      <c r="P17" s="6"/>
      <c r="Q17" s="7"/>
      <c r="R17" s="6"/>
      <c r="S17" s="6"/>
      <c r="T17" s="6">
        <v>1</v>
      </c>
      <c r="U17" s="6"/>
      <c r="V17" s="8">
        <f t="shared" si="1"/>
        <v>1</v>
      </c>
    </row>
    <row r="18" spans="2:22" ht="15.75" customHeight="1" x14ac:dyDescent="0.2">
      <c r="B18" s="6"/>
      <c r="C18" s="6"/>
      <c r="D18" s="6"/>
      <c r="E18" s="6"/>
      <c r="F18" s="7"/>
      <c r="G18" s="6"/>
      <c r="H18" s="6"/>
      <c r="I18" s="6">
        <v>1</v>
      </c>
      <c r="J18" s="6"/>
      <c r="K18" s="8">
        <f t="shared" si="0"/>
        <v>1</v>
      </c>
      <c r="M18" s="6"/>
      <c r="N18" s="6"/>
      <c r="O18" s="6"/>
      <c r="P18" s="6"/>
      <c r="Q18" s="7"/>
      <c r="R18" s="6"/>
      <c r="S18" s="6"/>
      <c r="T18" s="6">
        <v>1</v>
      </c>
      <c r="U18" s="6"/>
      <c r="V18" s="8">
        <f t="shared" si="1"/>
        <v>1</v>
      </c>
    </row>
    <row r="19" spans="2:22" ht="15.75" customHeight="1" x14ac:dyDescent="0.2">
      <c r="B19" s="6"/>
      <c r="C19" s="6"/>
      <c r="D19" s="6"/>
      <c r="E19" s="6"/>
      <c r="F19" s="7"/>
      <c r="G19" s="6"/>
      <c r="H19" s="6"/>
      <c r="I19" s="6">
        <v>1</v>
      </c>
      <c r="J19" s="6"/>
      <c r="K19" s="8">
        <f t="shared" si="0"/>
        <v>1</v>
      </c>
      <c r="M19" s="6"/>
      <c r="N19" s="6"/>
      <c r="O19" s="6"/>
      <c r="P19" s="6"/>
      <c r="Q19" s="7"/>
      <c r="R19" s="6"/>
      <c r="S19" s="6"/>
      <c r="T19" s="6">
        <v>1</v>
      </c>
      <c r="U19" s="6"/>
      <c r="V19" s="8">
        <f t="shared" si="1"/>
        <v>1</v>
      </c>
    </row>
    <row r="20" spans="2:22" ht="15.75" customHeight="1" x14ac:dyDescent="0.2">
      <c r="B20" s="6"/>
      <c r="C20" s="6"/>
      <c r="D20" s="6"/>
      <c r="E20" s="6"/>
      <c r="F20" s="7"/>
      <c r="G20" s="6"/>
      <c r="H20" s="6"/>
      <c r="I20" s="6">
        <v>1</v>
      </c>
      <c r="J20" s="6"/>
      <c r="K20" s="8">
        <f t="shared" si="0"/>
        <v>1</v>
      </c>
      <c r="M20" s="6"/>
      <c r="N20" s="6"/>
      <c r="O20" s="6"/>
      <c r="P20" s="6"/>
      <c r="Q20" s="7"/>
      <c r="R20" s="6"/>
      <c r="S20" s="6"/>
      <c r="T20" s="6">
        <v>1</v>
      </c>
      <c r="U20" s="6"/>
      <c r="V20" s="8">
        <f t="shared" si="1"/>
        <v>1</v>
      </c>
    </row>
    <row r="21" spans="2:22" ht="15.75" customHeight="1" x14ac:dyDescent="0.2">
      <c r="B21" s="6"/>
      <c r="C21" s="6"/>
      <c r="D21" s="6"/>
      <c r="E21" s="6"/>
      <c r="F21" s="7"/>
      <c r="G21" s="6"/>
      <c r="H21" s="6"/>
      <c r="I21" s="6">
        <v>1</v>
      </c>
      <c r="J21" s="6"/>
      <c r="K21" s="8">
        <f t="shared" si="0"/>
        <v>1</v>
      </c>
      <c r="M21" s="6"/>
      <c r="N21" s="6"/>
      <c r="O21" s="6"/>
      <c r="P21" s="6"/>
      <c r="Q21" s="7"/>
      <c r="R21" s="6"/>
      <c r="S21" s="6"/>
      <c r="T21" s="6">
        <v>1</v>
      </c>
      <c r="U21" s="6"/>
      <c r="V21" s="8">
        <f t="shared" si="1"/>
        <v>1</v>
      </c>
    </row>
    <row r="22" spans="2:22" ht="15.75" customHeight="1" x14ac:dyDescent="0.2">
      <c r="B22" s="6"/>
      <c r="C22" s="6"/>
      <c r="D22" s="6"/>
      <c r="E22" s="6"/>
      <c r="F22" s="7"/>
      <c r="G22" s="6"/>
      <c r="H22" s="6"/>
      <c r="I22" s="6">
        <v>1</v>
      </c>
      <c r="J22" s="6"/>
      <c r="K22" s="8">
        <f t="shared" si="0"/>
        <v>1</v>
      </c>
      <c r="M22" s="6"/>
      <c r="N22" s="6"/>
      <c r="O22" s="6"/>
      <c r="P22" s="6"/>
      <c r="Q22" s="7"/>
      <c r="R22" s="6"/>
      <c r="S22" s="6"/>
      <c r="T22" s="6">
        <v>1</v>
      </c>
      <c r="U22" s="6"/>
      <c r="V22" s="8">
        <f t="shared" si="1"/>
        <v>1</v>
      </c>
    </row>
    <row r="23" spans="2:22" ht="15.75" customHeight="1" x14ac:dyDescent="0.2">
      <c r="B23" s="6"/>
      <c r="C23" s="6"/>
      <c r="D23" s="6"/>
      <c r="E23" s="6"/>
      <c r="F23" s="7"/>
      <c r="G23" s="6"/>
      <c r="H23" s="6"/>
      <c r="I23" s="6">
        <v>1</v>
      </c>
      <c r="J23" s="6"/>
      <c r="K23" s="8">
        <f t="shared" si="0"/>
        <v>1</v>
      </c>
      <c r="M23" s="6"/>
      <c r="N23" s="6"/>
      <c r="O23" s="6"/>
      <c r="P23" s="6"/>
      <c r="Q23" s="7"/>
      <c r="R23" s="6"/>
      <c r="S23" s="6"/>
      <c r="T23" s="6">
        <v>1</v>
      </c>
      <c r="U23" s="6"/>
      <c r="V23" s="8">
        <f t="shared" si="1"/>
        <v>1</v>
      </c>
    </row>
    <row r="24" spans="2:22" ht="15.75" customHeight="1" x14ac:dyDescent="0.2">
      <c r="B24" s="6"/>
      <c r="C24" s="6"/>
      <c r="D24" s="6"/>
      <c r="E24" s="6"/>
      <c r="F24" s="7"/>
      <c r="G24" s="6"/>
      <c r="H24" s="6"/>
      <c r="I24" s="6">
        <v>1</v>
      </c>
      <c r="J24" s="6"/>
      <c r="K24" s="8">
        <f t="shared" si="0"/>
        <v>1</v>
      </c>
      <c r="M24" s="6"/>
      <c r="N24" s="6"/>
      <c r="O24" s="6"/>
      <c r="P24" s="6"/>
      <c r="Q24" s="7"/>
      <c r="R24" s="6"/>
      <c r="S24" s="6"/>
      <c r="T24" s="6">
        <v>1</v>
      </c>
      <c r="U24" s="6"/>
      <c r="V24" s="8">
        <f t="shared" si="1"/>
        <v>1</v>
      </c>
    </row>
    <row r="25" spans="2:22" ht="15.75" customHeight="1" x14ac:dyDescent="0.2">
      <c r="B25" s="6"/>
      <c r="C25" s="6"/>
      <c r="D25" s="6"/>
      <c r="E25" s="6"/>
      <c r="F25" s="7"/>
      <c r="G25" s="6"/>
      <c r="H25" s="6"/>
      <c r="I25" s="6">
        <v>1</v>
      </c>
      <c r="J25" s="6"/>
      <c r="K25" s="8">
        <f t="shared" si="0"/>
        <v>1</v>
      </c>
      <c r="M25" s="6"/>
      <c r="N25" s="6"/>
      <c r="O25" s="6"/>
      <c r="P25" s="6"/>
      <c r="Q25" s="7"/>
      <c r="R25" s="6"/>
      <c r="S25" s="6"/>
      <c r="T25" s="6">
        <v>1</v>
      </c>
      <c r="U25" s="6"/>
      <c r="V25" s="8">
        <f t="shared" si="1"/>
        <v>1</v>
      </c>
    </row>
    <row r="26" spans="2:22" ht="15.75" customHeight="1" x14ac:dyDescent="0.2">
      <c r="B26" s="6"/>
      <c r="C26" s="6"/>
      <c r="D26" s="6"/>
      <c r="E26" s="6"/>
      <c r="F26" s="7"/>
      <c r="G26" s="6"/>
      <c r="H26" s="6"/>
      <c r="I26" s="6">
        <v>1</v>
      </c>
      <c r="J26" s="6"/>
      <c r="K26" s="8">
        <f t="shared" si="0"/>
        <v>1</v>
      </c>
      <c r="M26" s="6"/>
      <c r="N26" s="6"/>
      <c r="O26" s="6"/>
      <c r="P26" s="6"/>
      <c r="Q26" s="7"/>
      <c r="R26" s="6"/>
      <c r="S26" s="6"/>
      <c r="T26" s="6">
        <v>1</v>
      </c>
      <c r="U26" s="6"/>
      <c r="V26" s="8">
        <f t="shared" si="1"/>
        <v>1</v>
      </c>
    </row>
    <row r="27" spans="2:22" ht="15.75" customHeight="1" x14ac:dyDescent="0.2">
      <c r="B27" s="6"/>
      <c r="C27" s="6"/>
      <c r="D27" s="6"/>
      <c r="E27" s="6"/>
      <c r="F27" s="7"/>
      <c r="G27" s="6"/>
      <c r="H27" s="6"/>
      <c r="I27" s="6">
        <v>1</v>
      </c>
      <c r="J27" s="6"/>
      <c r="K27" s="8">
        <f t="shared" si="0"/>
        <v>1</v>
      </c>
      <c r="M27" s="6"/>
      <c r="N27" s="6"/>
      <c r="O27" s="6"/>
      <c r="P27" s="6"/>
      <c r="Q27" s="7"/>
      <c r="R27" s="6"/>
      <c r="S27" s="6"/>
      <c r="T27" s="6">
        <v>1</v>
      </c>
      <c r="U27" s="6"/>
      <c r="V27" s="8">
        <f t="shared" si="1"/>
        <v>1</v>
      </c>
    </row>
    <row r="28" spans="2:22" ht="15.75" customHeight="1" x14ac:dyDescent="0.2">
      <c r="B28" s="6"/>
      <c r="C28" s="6"/>
      <c r="D28" s="6"/>
      <c r="E28" s="6"/>
      <c r="F28" s="7"/>
      <c r="G28" s="6"/>
      <c r="H28" s="8"/>
      <c r="I28" s="6">
        <v>1</v>
      </c>
      <c r="J28" s="6"/>
      <c r="K28" s="8">
        <f t="shared" si="0"/>
        <v>1</v>
      </c>
      <c r="M28" s="8"/>
      <c r="N28" s="8"/>
      <c r="O28" s="8"/>
      <c r="P28" s="8"/>
      <c r="Q28" s="8"/>
      <c r="R28" s="8"/>
      <c r="S28" s="8"/>
      <c r="T28" s="6">
        <v>1</v>
      </c>
      <c r="U28" s="8"/>
      <c r="V28" s="8">
        <f t="shared" ref="V28:V29" si="2">S28+T28+U28</f>
        <v>1</v>
      </c>
    </row>
    <row r="29" spans="2:22" ht="15.75" customHeight="1" x14ac:dyDescent="0.2">
      <c r="B29" s="6"/>
      <c r="C29" s="6"/>
      <c r="D29" s="6"/>
      <c r="E29" s="6"/>
      <c r="F29" s="7"/>
      <c r="G29" s="6"/>
      <c r="H29" s="8"/>
      <c r="I29" s="6">
        <v>1</v>
      </c>
      <c r="J29" s="6"/>
      <c r="K29" s="8">
        <f t="shared" si="0"/>
        <v>1</v>
      </c>
      <c r="M29" s="8"/>
      <c r="N29" s="8"/>
      <c r="O29" s="8"/>
      <c r="P29" s="8"/>
      <c r="Q29" s="8"/>
      <c r="R29" s="8"/>
      <c r="S29" s="8"/>
      <c r="T29" s="6">
        <v>1</v>
      </c>
      <c r="U29" s="8"/>
      <c r="V29" s="8">
        <f t="shared" si="2"/>
        <v>1</v>
      </c>
    </row>
  </sheetData>
  <mergeCells count="2">
    <mergeCell ref="B2:K2"/>
    <mergeCell ref="M2:V2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Knockhill</vt:lpstr>
      <vt:lpstr>Kames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fifeitservices@gmail.com</cp:lastModifiedBy>
  <dcterms:created xsi:type="dcterms:W3CDTF">2023-02-20T23:26:42Z</dcterms:created>
  <dcterms:modified xsi:type="dcterms:W3CDTF">2023-05-19T20:00:53Z</dcterms:modified>
</cp:coreProperties>
</file>